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6" documentId="13_ncr:1_{6A9BB9FD-D8AD-4A29-8A24-FC4EF69BA0AF}" xr6:coauthVersionLast="47" xr6:coauthVersionMax="47" xr10:uidLastSave="{30672C20-F2C7-4B99-A19E-AD44D0574266}"/>
  <bookViews>
    <workbookView xWindow="30810" yWindow="510" windowWidth="24180" windowHeight="14175" tabRatio="721" activeTab="4" xr2:uid="{00000000-000D-0000-FFFF-FFFF00000000}"/>
  </bookViews>
  <sheets>
    <sheet name="HQCommentForm" sheetId="13" r:id="rId1"/>
    <sheet name="InternalCommentForm" sheetId="6" r:id="rId2"/>
    <sheet name="ExternalCommentForm" sheetId="12" r:id="rId3"/>
    <sheet name="PHD ReviewProcess" sheetId="14" r:id="rId4"/>
    <sheet name="Project Info" sheetId="7" r:id="rId5"/>
  </sheets>
  <definedNames>
    <definedName name="A">#REF!</definedName>
    <definedName name="ACTION">#REF!</definedName>
    <definedName name="CODES">#REF!</definedName>
    <definedName name="Initial_Status_Code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G18" i="7" s="1"/>
  <c r="E9" i="12" l="1"/>
  <c r="L7" i="7" a="1"/>
  <c r="L7" i="7" s="1"/>
  <c r="M7" i="7" a="1"/>
  <c r="M7" i="7" s="1"/>
  <c r="N7" i="7" a="1"/>
  <c r="N7" i="7" s="1"/>
  <c r="O7" i="7" a="1"/>
  <c r="O7" i="7" s="1"/>
  <c r="L8" i="7" a="1"/>
  <c r="L8" i="7" s="1"/>
  <c r="M8" i="7" a="1"/>
  <c r="M8" i="7" s="1"/>
  <c r="N8" i="7" a="1"/>
  <c r="N8" i="7" s="1"/>
  <c r="O8" i="7" a="1"/>
  <c r="O8" i="7" s="1"/>
  <c r="L9" i="7" a="1"/>
  <c r="L9" i="7" s="1"/>
  <c r="M9" i="7" a="1"/>
  <c r="M9" i="7" s="1"/>
  <c r="N9" i="7" a="1"/>
  <c r="N9" i="7" s="1"/>
  <c r="O9" i="7" a="1"/>
  <c r="O9" i="7" s="1"/>
  <c r="L10" i="7" a="1"/>
  <c r="L10" i="7" s="1"/>
  <c r="M10" i="7" a="1"/>
  <c r="M10" i="7" s="1"/>
  <c r="N10" i="7" a="1"/>
  <c r="N10" i="7" s="1"/>
  <c r="O10" i="7" a="1"/>
  <c r="O10" i="7" s="1"/>
  <c r="L11" i="7" a="1"/>
  <c r="L11" i="7" s="1"/>
  <c r="M11" i="7" a="1"/>
  <c r="M11" i="7" s="1"/>
  <c r="N11" i="7" a="1"/>
  <c r="N11" i="7" s="1"/>
  <c r="O11" i="7" a="1"/>
  <c r="O11" i="7" s="1"/>
  <c r="L12" i="7" a="1"/>
  <c r="L12" i="7" s="1"/>
  <c r="M12" i="7" a="1"/>
  <c r="M12" i="7" s="1"/>
  <c r="N12" i="7" a="1"/>
  <c r="N12" i="7" s="1"/>
  <c r="O12" i="7" a="1"/>
  <c r="O12" i="7" s="1"/>
  <c r="L13" i="7" a="1"/>
  <c r="L13" i="7" s="1"/>
  <c r="M13" i="7" a="1"/>
  <c r="M13" i="7" s="1"/>
  <c r="N13" i="7" a="1"/>
  <c r="N13" i="7" s="1"/>
  <c r="O13" i="7" a="1"/>
  <c r="O13" i="7" s="1"/>
  <c r="L14" i="7" a="1"/>
  <c r="L14" i="7" s="1"/>
  <c r="M14" i="7" a="1"/>
  <c r="M14" i="7" s="1"/>
  <c r="N14" i="7" a="1"/>
  <c r="N14" i="7" s="1"/>
  <c r="O14" i="7" a="1"/>
  <c r="O14" i="7" s="1"/>
  <c r="L15" i="7" a="1"/>
  <c r="L15" i="7" s="1"/>
  <c r="M15" i="7" a="1"/>
  <c r="M15" i="7" s="1"/>
  <c r="N15" i="7" a="1"/>
  <c r="N15" i="7" s="1"/>
  <c r="O15" i="7" a="1"/>
  <c r="O15" i="7" s="1"/>
  <c r="O6" i="7" a="1"/>
  <c r="O6" i="7" s="1"/>
  <c r="N6" i="7" a="1"/>
  <c r="N6" i="7" s="1"/>
  <c r="M6" i="7" a="1"/>
  <c r="M6" i="7" s="1"/>
  <c r="L6" i="7" a="1"/>
  <c r="L6" i="7" s="1"/>
  <c r="B16" i="12"/>
  <c r="D16" i="6"/>
  <c r="J31" i="13"/>
  <c r="D31" i="13" s="1"/>
  <c r="J30" i="13"/>
  <c r="D30" i="13" s="1"/>
  <c r="J29" i="13"/>
  <c r="D29" i="13" s="1"/>
  <c r="J28" i="13"/>
  <c r="D28" i="13" s="1"/>
  <c r="J27" i="13"/>
  <c r="D27" i="13" s="1"/>
  <c r="J26" i="13"/>
  <c r="D26" i="13" s="1"/>
  <c r="J25" i="13"/>
  <c r="D25" i="13" s="1"/>
  <c r="J24" i="13"/>
  <c r="D24" i="13" s="1"/>
  <c r="J23" i="13"/>
  <c r="D23" i="13" s="1"/>
  <c r="J22" i="13"/>
  <c r="D22" i="13" s="1"/>
  <c r="J21" i="13"/>
  <c r="D21" i="13" s="1"/>
  <c r="J20" i="13"/>
  <c r="D20" i="13" s="1"/>
  <c r="J19" i="13"/>
  <c r="D19" i="13" s="1"/>
  <c r="J18" i="13"/>
  <c r="D18" i="13" s="1"/>
  <c r="J17" i="13"/>
  <c r="D17" i="13" s="1"/>
  <c r="J16" i="13"/>
  <c r="D16" i="13" s="1"/>
  <c r="J15" i="13"/>
  <c r="D15" i="13" s="1"/>
  <c r="B15" i="13"/>
  <c r="J14" i="13"/>
  <c r="D14" i="13" s="1"/>
  <c r="J13" i="13"/>
  <c r="D13" i="13" s="1"/>
  <c r="B13" i="13"/>
  <c r="B14" i="13" s="1"/>
  <c r="J12" i="13"/>
  <c r="D12" i="13" s="1"/>
  <c r="B12" i="13"/>
  <c r="G9" i="13"/>
  <c r="E9" i="13"/>
  <c r="B9" i="13"/>
  <c r="G7" i="13"/>
  <c r="G5" i="13"/>
  <c r="B5" i="13"/>
  <c r="I15" i="6"/>
  <c r="D15" i="6" s="1"/>
  <c r="I16" i="6"/>
  <c r="I17" i="6"/>
  <c r="D17" i="6" s="1"/>
  <c r="I18" i="6"/>
  <c r="D18" i="6" s="1"/>
  <c r="I19" i="6"/>
  <c r="D19" i="6" s="1"/>
  <c r="I20" i="6"/>
  <c r="D20" i="6" s="1"/>
  <c r="I21" i="6"/>
  <c r="D21" i="6" s="1"/>
  <c r="I22" i="6"/>
  <c r="D22" i="6" s="1"/>
  <c r="I23" i="6"/>
  <c r="D23" i="6" s="1"/>
  <c r="I24" i="6"/>
  <c r="D24" i="6" s="1"/>
  <c r="I25" i="6"/>
  <c r="D25" i="6" s="1"/>
  <c r="I26" i="6"/>
  <c r="D26" i="6" s="1"/>
  <c r="I27" i="6"/>
  <c r="D27" i="6" s="1"/>
  <c r="I28" i="6"/>
  <c r="D28" i="6" s="1"/>
  <c r="I29" i="6"/>
  <c r="D29" i="6" s="1"/>
  <c r="I30" i="6"/>
  <c r="D30" i="6" s="1"/>
  <c r="I31" i="6"/>
  <c r="D31" i="6" s="1"/>
  <c r="I32" i="6"/>
  <c r="D32" i="6" s="1"/>
  <c r="I33" i="6"/>
  <c r="D33" i="6" s="1"/>
  <c r="I14" i="6"/>
  <c r="D14" i="6" s="1"/>
  <c r="I17" i="12"/>
  <c r="D17" i="12" s="1"/>
  <c r="I18" i="12"/>
  <c r="D18" i="12" s="1"/>
  <c r="I19" i="12"/>
  <c r="D19" i="12" s="1"/>
  <c r="I20" i="12"/>
  <c r="D20" i="12" s="1"/>
  <c r="I21" i="12"/>
  <c r="D21" i="12" s="1"/>
  <c r="I22" i="12"/>
  <c r="D22" i="12" s="1"/>
  <c r="I23" i="12"/>
  <c r="D23" i="12" s="1"/>
  <c r="I24" i="12"/>
  <c r="D24" i="12" s="1"/>
  <c r="I25" i="12"/>
  <c r="D25" i="12" s="1"/>
  <c r="I26" i="12"/>
  <c r="D26" i="12" s="1"/>
  <c r="I27" i="12"/>
  <c r="D27" i="12" s="1"/>
  <c r="I28" i="12"/>
  <c r="D28" i="12" s="1"/>
  <c r="I29" i="12"/>
  <c r="D29" i="12" s="1"/>
  <c r="I30" i="12"/>
  <c r="D30" i="12" s="1"/>
  <c r="I31" i="12"/>
  <c r="D31" i="12" s="1"/>
  <c r="I32" i="12"/>
  <c r="D32" i="12" s="1"/>
  <c r="I33" i="12"/>
  <c r="D33" i="12" s="1"/>
  <c r="I34" i="12"/>
  <c r="D34" i="12" s="1"/>
  <c r="I35" i="12"/>
  <c r="D35" i="12" s="1"/>
  <c r="I16" i="12"/>
  <c r="D16" i="12" s="1"/>
  <c r="B9" i="12"/>
  <c r="B5" i="12"/>
  <c r="B17" i="6"/>
  <c r="B15" i="6"/>
  <c r="B16" i="6" s="1"/>
  <c r="B14" i="6"/>
  <c r="B17" i="12"/>
  <c r="B18" i="12" s="1"/>
  <c r="B19" i="12" s="1"/>
  <c r="B25" i="12"/>
  <c r="B30" i="12"/>
  <c r="B32" i="12"/>
  <c r="B33" i="12"/>
  <c r="B34" i="12"/>
  <c r="B35" i="12"/>
  <c r="J8" i="7"/>
  <c r="J7" i="7"/>
  <c r="J6" i="7"/>
  <c r="J53" i="12"/>
  <c r="K53" i="12" s="1"/>
  <c r="D51" i="12" s="1" a="1"/>
  <c r="D51" i="12" s="1"/>
  <c r="J49" i="12"/>
  <c r="K49" i="12" s="1"/>
  <c r="D47" i="12" s="1" a="1"/>
  <c r="D47" i="12" s="1"/>
  <c r="J45" i="12"/>
  <c r="K45" i="12" s="1"/>
  <c r="D43" i="12" s="1" a="1"/>
  <c r="D43" i="12" s="1"/>
  <c r="J41" i="12"/>
  <c r="K41" i="12" s="1"/>
  <c r="D39" i="12" s="1" a="1"/>
  <c r="D39" i="12" s="1"/>
  <c r="K51" i="12"/>
  <c r="L51" i="12" s="1"/>
  <c r="K47" i="12"/>
  <c r="L47" i="12" s="1"/>
  <c r="K43" i="12"/>
  <c r="L43" i="12" s="1"/>
  <c r="K39" i="12"/>
  <c r="L39" i="12" s="1"/>
  <c r="F9" i="12"/>
  <c r="F5" i="12"/>
  <c r="E3" i="7"/>
  <c r="B16" i="13" l="1"/>
  <c r="F7" i="6"/>
  <c r="F7" i="12"/>
  <c r="B18" i="6"/>
  <c r="B20" i="12"/>
  <c r="B21" i="12" s="1"/>
  <c r="J9" i="7"/>
  <c r="M18" i="7"/>
  <c r="E9" i="6"/>
  <c r="F9" i="6"/>
  <c r="B9" i="6"/>
  <c r="F5" i="6"/>
  <c r="B5" i="6"/>
  <c r="E7" i="13" l="1"/>
  <c r="E7" i="12"/>
  <c r="E5" i="13"/>
  <c r="E5" i="12"/>
  <c r="B7" i="12"/>
  <c r="B7" i="13"/>
  <c r="B17" i="13"/>
  <c r="B19" i="6"/>
  <c r="B22" i="12"/>
  <c r="E5" i="6"/>
  <c r="M19" i="7"/>
  <c r="B7" i="6"/>
  <c r="B18" i="13" l="1"/>
  <c r="B23" i="12"/>
  <c r="E7" i="6"/>
  <c r="B20" i="6"/>
  <c r="B19" i="13" l="1"/>
  <c r="B24" i="12"/>
  <c r="B26" i="12" s="1"/>
  <c r="B21" i="6"/>
  <c r="B22" i="6" s="1"/>
  <c r="B20" i="13" l="1"/>
  <c r="B23" i="6"/>
  <c r="B28" i="12"/>
  <c r="B27" i="12"/>
  <c r="B29" i="12" s="1"/>
  <c r="B21" i="13" l="1"/>
  <c r="B22" i="13" s="1"/>
  <c r="B24" i="6"/>
  <c r="B25" i="6" s="1"/>
  <c r="B31" i="12"/>
  <c r="B23" i="13" l="1"/>
  <c r="B24" i="13" s="1"/>
  <c r="B25" i="13" s="1"/>
  <c r="B26" i="13" s="1"/>
  <c r="B27" i="13" s="1"/>
  <c r="B28" i="13" s="1"/>
  <c r="B29" i="13" s="1"/>
  <c r="B30" i="13" s="1"/>
  <c r="B31" i="13" s="1"/>
  <c r="B26" i="6"/>
  <c r="B27" i="6" s="1"/>
  <c r="B28" i="6" l="1"/>
  <c r="B29" i="6" l="1"/>
  <c r="B30" i="6" s="1"/>
  <c r="B31" i="6" l="1"/>
  <c r="B32" i="6" s="1"/>
  <c r="B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Grove, Eland</author>
  </authors>
  <commentList>
    <comment ref="G11" authorId="0" shapeId="0" xr:uid="{097F39A0-271D-4A99-A933-024765809AFE}">
      <text>
        <r>
          <rPr>
            <b/>
            <sz val="9"/>
            <color indexed="81"/>
            <rFont val="Tahoma"/>
            <family val="2"/>
          </rPr>
          <t>The Designer will select the resolution status during the designer response period. The Reviewer will then concur or contest the selected status upon receipt of the comment responses.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Grove, Eland</author>
  </authors>
  <commentList>
    <comment ref="F13" authorId="0" shapeId="0" xr:uid="{400B3F7E-EAEE-479F-9A38-540F2AE45CFC}">
      <text>
        <r>
          <rPr>
            <b/>
            <sz val="9"/>
            <color indexed="81"/>
            <rFont val="Tahoma"/>
            <family val="2"/>
          </rPr>
          <t>The Designer will select the resolution status during the designer response period. The Reviewer will then concur or contest the selected status upon receipt of the comment responses.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Grove, Eland</author>
  </authors>
  <commentList>
    <comment ref="F15" authorId="0" shapeId="0" xr:uid="{6C12B238-26B2-4725-917A-27BE133B3DEA}">
      <text>
        <r>
          <rPr>
            <b/>
            <sz val="9"/>
            <color indexed="81"/>
            <rFont val="Tahoma"/>
            <family val="2"/>
          </rPr>
          <t>The Designer will select the resolution status during the designer response period. The Reviewer will then concur or contest the selected status upon receipt of the comment responses.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<sst xmlns="http://schemas.openxmlformats.org/spreadsheetml/2006/main" count="217" uniqueCount="134">
  <si>
    <t>COMMENT #</t>
  </si>
  <si>
    <t>REVIEWER PHONE:</t>
  </si>
  <si>
    <t>STREAM CROSSING:</t>
  </si>
  <si>
    <t>WSDOT PROJECT CONTACT:</t>
  </si>
  <si>
    <t>State Route</t>
  </si>
  <si>
    <t>Mile Post</t>
  </si>
  <si>
    <t>Stream Name</t>
  </si>
  <si>
    <t>WDFW ID</t>
  </si>
  <si>
    <t>Review Level</t>
  </si>
  <si>
    <t>Region</t>
  </si>
  <si>
    <t>Due Date</t>
  </si>
  <si>
    <t>PHD Organization</t>
  </si>
  <si>
    <t>PHD Contact</t>
  </si>
  <si>
    <t>PHD Contact Phone</t>
  </si>
  <si>
    <t>WSDOT CONTACT PHONE:</t>
  </si>
  <si>
    <t>WSDOT Project Contact</t>
  </si>
  <si>
    <t>WSDOT Contact Phone</t>
  </si>
  <si>
    <t>COPY AND PASTE THE TEXT BELOW AS THE NAME OF THIS DOCUMENT:</t>
  </si>
  <si>
    <r>
      <rPr>
        <sz val="18"/>
        <color theme="0"/>
        <rFont val="Arial"/>
        <family val="2"/>
      </rPr>
      <t>PHD</t>
    </r>
    <r>
      <rPr>
        <b/>
        <sz val="20"/>
        <color theme="0"/>
        <rFont val="Arial"/>
        <family val="2"/>
      </rPr>
      <t xml:space="preserve"> INTERNAL REVIEW</t>
    </r>
    <r>
      <rPr>
        <sz val="18"/>
        <color theme="0"/>
        <rFont val="Arial"/>
        <family val="2"/>
      </rPr>
      <t xml:space="preserve"> COMMENT FORM</t>
    </r>
  </si>
  <si>
    <r>
      <rPr>
        <sz val="18"/>
        <color theme="0"/>
        <rFont val="Arial"/>
        <family val="2"/>
      </rPr>
      <t>PHD</t>
    </r>
    <r>
      <rPr>
        <b/>
        <sz val="18"/>
        <color theme="0"/>
        <rFont val="Arial"/>
        <family val="2"/>
      </rPr>
      <t xml:space="preserve"> </t>
    </r>
    <r>
      <rPr>
        <b/>
        <sz val="20"/>
        <color theme="0"/>
        <rFont val="Arial"/>
        <family val="2"/>
      </rPr>
      <t>EXTERNAL REVIEW</t>
    </r>
    <r>
      <rPr>
        <sz val="18"/>
        <color theme="0"/>
        <rFont val="Arial"/>
        <family val="2"/>
      </rPr>
      <t xml:space="preserve"> COMMENT FORM</t>
    </r>
  </si>
  <si>
    <r>
      <t xml:space="preserve">In addition to your comments above, </t>
    </r>
    <r>
      <rPr>
        <b/>
        <sz val="12"/>
        <color rgb="FFC00000"/>
        <rFont val="Arial"/>
        <family val="2"/>
      </rPr>
      <t>please respond to the following questions</t>
    </r>
    <r>
      <rPr>
        <sz val="12"/>
        <color rgb="FFC00000"/>
        <rFont val="Arial"/>
        <family val="2"/>
      </rPr>
      <t>, even if the response may duplicate comments previously entered in the table.</t>
    </r>
  </si>
  <si>
    <t>Place a copy of this template form into the proper review level folder in ProjectWise.</t>
  </si>
  <si>
    <t>Open the template.</t>
  </si>
  <si>
    <r>
      <t xml:space="preserve">Right click and delete the </t>
    </r>
    <r>
      <rPr>
        <b/>
        <i/>
        <sz val="10"/>
        <rFont val="Arial"/>
        <family val="2"/>
      </rPr>
      <t>CommentForm</t>
    </r>
    <r>
      <rPr>
        <sz val="10"/>
        <rFont val="Arial"/>
        <family val="2"/>
      </rPr>
      <t xml:space="preserve"> tabs that are not needed for this review (HQ, Inernal, and/or External).</t>
    </r>
  </si>
  <si>
    <r>
      <t xml:space="preserve">Selelct the remaining </t>
    </r>
    <r>
      <rPr>
        <b/>
        <i/>
        <sz val="10"/>
        <rFont val="Arial"/>
        <family val="2"/>
      </rPr>
      <t>CommentForm</t>
    </r>
    <r>
      <rPr>
        <sz val="10"/>
        <rFont val="Arial"/>
        <family val="2"/>
      </rPr>
      <t xml:space="preserve"> tab, and </t>
    </r>
    <r>
      <rPr>
        <i/>
        <sz val="10"/>
        <rFont val="Arial"/>
        <family val="2"/>
      </rPr>
      <t>SAVE</t>
    </r>
    <r>
      <rPr>
        <sz val="10"/>
        <rFont val="Arial"/>
        <family val="2"/>
      </rPr>
      <t xml:space="preserve"> the document.</t>
    </r>
  </si>
  <si>
    <r>
      <t xml:space="preserve">Enter all of the </t>
    </r>
    <r>
      <rPr>
        <b/>
        <i/>
        <sz val="10"/>
        <rFont val="Arial"/>
        <family val="2"/>
      </rPr>
      <t>Project Info</t>
    </r>
    <r>
      <rPr>
        <sz val="10"/>
        <rFont val="Arial"/>
        <family val="2"/>
      </rPr>
      <t xml:space="preserve"> in the highlighted cells to the right of this section.</t>
    </r>
  </si>
  <si>
    <t>Close the template.</t>
  </si>
  <si>
    <r>
      <t xml:space="preserve">In ProjectWise, right-click on the document title, and select </t>
    </r>
    <r>
      <rPr>
        <i/>
        <sz val="10"/>
        <rFont val="Arial"/>
        <family val="2"/>
      </rPr>
      <t>"Rename..."</t>
    </r>
  </si>
  <si>
    <r>
      <t xml:space="preserve">Right-click and </t>
    </r>
    <r>
      <rPr>
        <i/>
        <sz val="10"/>
        <rFont val="Arial"/>
        <family val="2"/>
      </rPr>
      <t>Paste</t>
    </r>
    <r>
      <rPr>
        <sz val="10"/>
        <rFont val="Arial"/>
        <family val="2"/>
      </rPr>
      <t xml:space="preserve"> the document title previously copied, and click the OK button.</t>
    </r>
  </si>
  <si>
    <t>PLEASE READ BELOW BEFORE USING THIS TEMPLATE</t>
  </si>
  <si>
    <t xml:space="preserve">The CommentForm is now ready for use. </t>
  </si>
  <si>
    <t>Report Templates</t>
  </si>
  <si>
    <t>For the most up-to-date version of this CommentForm and other resources, click on the link below:</t>
  </si>
  <si>
    <t>Number</t>
  </si>
  <si>
    <t>NW-MBA</t>
  </si>
  <si>
    <t>NW-SK</t>
  </si>
  <si>
    <t>OR</t>
  </si>
  <si>
    <t>Mikkel Lamay</t>
  </si>
  <si>
    <t>Tim Nau</t>
  </si>
  <si>
    <t>Curt Winningham</t>
  </si>
  <si>
    <t>Adam Emerson</t>
  </si>
  <si>
    <t>Barrett Hanson</t>
  </si>
  <si>
    <t>John Chi</t>
  </si>
  <si>
    <t>Alejanero Sanguino</t>
  </si>
  <si>
    <t>Office/ PE</t>
  </si>
  <si>
    <t>I-405 - Barrett Hanson</t>
  </si>
  <si>
    <t>SCR - Alejanero Sanguino</t>
  </si>
  <si>
    <t>Burlington - Mikkel Lamay</t>
  </si>
  <si>
    <t>Bellingham - Melissa Ambler</t>
  </si>
  <si>
    <t>Connecting WA - Tim Nau</t>
  </si>
  <si>
    <t>Dayton - Curt Winningham</t>
  </si>
  <si>
    <t>Dayton - Adam Emerson</t>
  </si>
  <si>
    <t>Connecting WA - John Chi</t>
  </si>
  <si>
    <t>Mount Vernon - Shane Spahr</t>
  </si>
  <si>
    <t>NW</t>
  </si>
  <si>
    <t>For DropDown List</t>
  </si>
  <si>
    <t>Melissa Ambler</t>
  </si>
  <si>
    <t>Shane Spahr</t>
  </si>
  <si>
    <t>WSDOT PROJECT OFFICE - ENGINEER:</t>
  </si>
  <si>
    <t>COMMENTS DUE DATE</t>
  </si>
  <si>
    <t>WSDOT Project Office - Engineer</t>
  </si>
  <si>
    <t>activesheet.groupboxes.visible = false</t>
  </si>
  <si>
    <t>To Hide the group Boxes, type this into the VBA, Immediate window:</t>
  </si>
  <si>
    <t>WDFW NUMBER(S):</t>
  </si>
  <si>
    <t>Please select Yes or No</t>
  </si>
  <si>
    <t>If 'no', reference the comment number(s) in the table above that address the expected bankfull width for this design.</t>
  </si>
  <si>
    <t>If 'no', reference the comment number(s) in the table above that address structure span being different than expected.</t>
  </si>
  <si>
    <t>PHD AUTHOR ORGANIZATION:</t>
  </si>
  <si>
    <t>PHD AUTHOR CONTACT:</t>
  </si>
  <si>
    <t>PHD AUTHOR CONTACT PHONE:</t>
  </si>
  <si>
    <t>ER</t>
  </si>
  <si>
    <t>SCR</t>
  </si>
  <si>
    <t>NCR</t>
  </si>
  <si>
    <t>SWR</t>
  </si>
  <si>
    <t>Enter name of office and engineer.</t>
  </si>
  <si>
    <t>SEVERITY OF COMMENT</t>
  </si>
  <si>
    <t>[3] Desired Element</t>
  </si>
  <si>
    <t>[2] Clarity Needed</t>
  </si>
  <si>
    <t>[1] Fatal Flaw</t>
  </si>
  <si>
    <t>HEADING / PARAGRAPH</t>
  </si>
  <si>
    <t>Please Select Severity</t>
  </si>
  <si>
    <t>Severity Options</t>
  </si>
  <si>
    <t>Resolved Options</t>
  </si>
  <si>
    <t>Yes, resolved</t>
  </si>
  <si>
    <t>No, not resolved</t>
  </si>
  <si>
    <t>Need more info</t>
  </si>
  <si>
    <t>Future refinement</t>
  </si>
  <si>
    <t>REVIEWER'S COMMENT</t>
  </si>
  <si>
    <t>If 'no', reference the comment number(s) in the table above that address instances where WDFW guidelines are considered not met.</t>
  </si>
  <si>
    <r>
      <t xml:space="preserve">3.   Does the PHD </t>
    </r>
    <r>
      <rPr>
        <b/>
        <sz val="12"/>
        <color theme="1"/>
        <rFont val="Arial"/>
        <family val="2"/>
      </rPr>
      <t>reference reach</t>
    </r>
    <r>
      <rPr>
        <sz val="12"/>
        <color theme="1"/>
        <rFont val="Arial"/>
        <family val="2"/>
      </rPr>
      <t xml:space="preserve"> match the expected value based on site visits, prior measurements, or derived from other described methods?</t>
    </r>
  </si>
  <si>
    <r>
      <t xml:space="preserve">2.   Does the PHD </t>
    </r>
    <r>
      <rPr>
        <b/>
        <sz val="12"/>
        <color theme="1"/>
        <rFont val="Arial"/>
        <family val="2"/>
      </rPr>
      <t>bankfull width</t>
    </r>
    <r>
      <rPr>
        <sz val="12"/>
        <color theme="1"/>
        <rFont val="Arial"/>
        <family val="2"/>
      </rPr>
      <t xml:space="preserve"> match the expected value based on site visits, prior measurements, or derived from other described methods?</t>
    </r>
  </si>
  <si>
    <r>
      <t>1.   Based on the information available and on previous discussions, does the design of this project (considering its draft level of completeness), meet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/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exceed WDFW’s Water Crossing Design Guidelines?</t>
    </r>
  </si>
  <si>
    <t>If 'no', reference the comment number(s) in the table above that address the expected reference reach for this design.</t>
  </si>
  <si>
    <t>REVIEWER NAME:</t>
  </si>
  <si>
    <t>REVIEWER ORGANIZATION:</t>
  </si>
  <si>
    <t>RESOLVED?</t>
  </si>
  <si>
    <t>DESIGNER'S RESPONSE</t>
  </si>
  <si>
    <t>Julie Heilman</t>
  </si>
  <si>
    <t>Gabe Ng</t>
  </si>
  <si>
    <t>Luke Assink</t>
  </si>
  <si>
    <t>Heather Pittman</t>
  </si>
  <si>
    <t>Garrett Jackson</t>
  </si>
  <si>
    <t>Reviewer Name</t>
  </si>
  <si>
    <t>Reviewer Phone</t>
  </si>
  <si>
    <t>Reviewer Organization</t>
  </si>
  <si>
    <t>WSDOT</t>
  </si>
  <si>
    <t>360-705-6839</t>
  </si>
  <si>
    <t>360-705-7269</t>
  </si>
  <si>
    <t>509-577-1703</t>
  </si>
  <si>
    <t>360-705-7485</t>
  </si>
  <si>
    <t>360-705-7495</t>
  </si>
  <si>
    <r>
      <t>4.   Does the minimum hydraulic opening (width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/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height) match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/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exceed the minimum value expected by the reviewer?</t>
    </r>
  </si>
  <si>
    <t>REVIEWER NAME</t>
  </si>
  <si>
    <t>PHD HQ REVIEW COMMENT FORM</t>
  </si>
  <si>
    <r>
      <t xml:space="preserve">Please cite the following criteria during your review: (1) </t>
    </r>
    <r>
      <rPr>
        <b/>
        <sz val="11"/>
        <color rgb="FFC00000"/>
        <rFont val="Arial"/>
        <family val="2"/>
      </rPr>
      <t>2013 WCDGs</t>
    </r>
    <r>
      <rPr>
        <sz val="11"/>
        <color rgb="FFC00000"/>
        <rFont val="Arial"/>
        <family val="2"/>
      </rPr>
      <t xml:space="preserve">, (2) </t>
    </r>
    <r>
      <rPr>
        <b/>
        <sz val="11"/>
        <color rgb="FFC00000"/>
        <rFont val="Arial"/>
        <family val="2"/>
      </rPr>
      <t>Stream Design Checklist</t>
    </r>
    <r>
      <rPr>
        <sz val="11"/>
        <color rgb="FFC00000"/>
        <rFont val="Arial"/>
        <family val="2"/>
      </rPr>
      <t xml:space="preserve">, or (3) </t>
    </r>
    <r>
      <rPr>
        <b/>
        <sz val="11"/>
        <color rgb="FFC00000"/>
        <rFont val="Arial"/>
        <family val="2"/>
      </rPr>
      <t>Relevant WAC</t>
    </r>
    <r>
      <rPr>
        <sz val="11"/>
        <color rgb="FFC00000"/>
        <rFont val="Arial"/>
        <family val="2"/>
      </rPr>
      <t>. Also, please answer the questions at the bottom of the page.</t>
    </r>
  </si>
  <si>
    <t>V3-6.22</t>
  </si>
  <si>
    <t>Dayton - Masoud Kayanda</t>
  </si>
  <si>
    <t>Masoud Kayanda</t>
  </si>
  <si>
    <t>Olympia -Bonnie Kramer</t>
  </si>
  <si>
    <t>Bonnie Kramer</t>
  </si>
  <si>
    <t>Tumwater Project - Kyler Kokenge</t>
  </si>
  <si>
    <t>Kyler Kokenge</t>
  </si>
  <si>
    <t>Lacey - Casey Fraisure</t>
  </si>
  <si>
    <t>Casey Fraisure</t>
  </si>
  <si>
    <t>Port Orchard - Amelia Amos</t>
  </si>
  <si>
    <t>Amelia Amos</t>
  </si>
  <si>
    <t>NCR - Joseph Burnell</t>
  </si>
  <si>
    <t>Pre-Design Team</t>
  </si>
  <si>
    <t>Kaitlin Fauver</t>
  </si>
  <si>
    <t>Port Angeles - Ben Ford</t>
  </si>
  <si>
    <t>Tumwater Design - Mark Steingrebe</t>
  </si>
  <si>
    <t>Mark Steingrebe</t>
  </si>
  <si>
    <t>Ben Ford</t>
  </si>
  <si>
    <t>Joseph Burnell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</si>
</sst>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[$-F800]dddd\,\ mmmm\ dd\,\ yyyy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rgb="FFC00000"/>
      <name val="Arial"/>
      <family val="2"/>
    </font>
    <font>
      <sz val="11"/>
      <color theme="8" tint="-0.499984740745262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u/>
      <sz val="10"/>
      <color rgb="FF0070C0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sz val="11"/>
      <color rgb="FFC00000"/>
      <name val="Arial"/>
      <family val="2"/>
    </font>
    <font>
      <sz val="9"/>
      <color theme="0" tint="-0.249977111117893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color rgb="FF000000"/>
      <name val="Segoe UI"/>
      <family val="2"/>
    </font>
    <font>
      <sz val="12"/>
      <color theme="0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B6E58"/>
        <bgColor indexed="64"/>
      </patternFill>
    </fill>
    <fill>
      <patternFill patternType="solid">
        <fgColor rgb="FF008E29"/>
        <bgColor indexed="64"/>
      </patternFill>
    </fill>
    <fill>
      <patternFill patternType="solid">
        <fgColor rgb="FF0093A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ck">
        <color theme="0" tint="-0.14996795556505021"/>
      </top>
      <bottom style="thick">
        <color theme="0" tint="-0.14993743705557422"/>
      </bottom>
      <diagonal/>
    </border>
    <border>
      <left/>
      <right/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right" vertical="center"/>
    </xf>
    <xf numFmtId="0" fontId="0" fillId="3" borderId="18" xfId="0" applyFill="1" applyBorder="1" applyAlignment="1">
      <alignment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0" fillId="3" borderId="16" xfId="0" applyFill="1" applyBorder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center"/>
      <protection locked="0"/>
    </xf>
    <xf numFmtId="0" fontId="10" fillId="0" borderId="1" xfId="3" applyFont="1" applyBorder="1" applyAlignment="1" applyProtection="1">
      <alignment horizontal="center" vertical="center" wrapText="1"/>
      <protection locked="0"/>
    </xf>
    <xf numFmtId="49" fontId="12" fillId="0" borderId="27" xfId="3" applyNumberFormat="1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>
      <alignment horizontal="center" vertical="center"/>
    </xf>
    <xf numFmtId="0" fontId="10" fillId="0" borderId="29" xfId="3" applyFont="1" applyBorder="1" applyAlignment="1" applyProtection="1">
      <alignment horizontal="center" vertical="center"/>
      <protection locked="0"/>
    </xf>
    <xf numFmtId="0" fontId="10" fillId="0" borderId="29" xfId="3" applyFont="1" applyBorder="1" applyAlignment="1" applyProtection="1">
      <alignment horizontal="center" vertical="center" wrapText="1"/>
      <protection locked="0"/>
    </xf>
    <xf numFmtId="49" fontId="12" fillId="0" borderId="30" xfId="3" applyNumberFormat="1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49" fontId="12" fillId="0" borderId="0" xfId="3" applyNumberFormat="1" applyFont="1" applyAlignment="1" applyProtection="1">
      <alignment horizontal="center" vertical="center" wrapText="1"/>
      <protection locked="0"/>
    </xf>
    <xf numFmtId="0" fontId="20" fillId="0" borderId="0" xfId="9" applyFont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  <protection locked="0"/>
    </xf>
    <xf numFmtId="14" fontId="7" fillId="0" borderId="42" xfId="0" applyNumberFormat="1" applyFont="1" applyBorder="1" applyAlignment="1" applyProtection="1">
      <alignment horizontal="center" vertical="center"/>
      <protection locked="0"/>
    </xf>
    <xf numFmtId="2" fontId="7" fillId="0" borderId="41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3" fillId="0" borderId="11" xfId="9" applyBorder="1" applyAlignment="1" applyProtection="1">
      <alignment vertical="top"/>
    </xf>
    <xf numFmtId="0" fontId="7" fillId="0" borderId="0" xfId="0" applyFont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15" fillId="0" borderId="1" xfId="3" applyFont="1" applyBorder="1" applyAlignment="1" applyProtection="1">
      <alignment horizontal="center" vertical="center"/>
      <protection hidden="1"/>
    </xf>
    <xf numFmtId="0" fontId="10" fillId="0" borderId="26" xfId="3" applyFont="1" applyBorder="1" applyAlignment="1" applyProtection="1">
      <alignment horizontal="center" vertical="center"/>
      <protection hidden="1"/>
    </xf>
    <xf numFmtId="0" fontId="10" fillId="0" borderId="28" xfId="3" applyFont="1" applyBorder="1" applyAlignment="1" applyProtection="1">
      <alignment horizontal="center" vertical="center"/>
      <protection hidden="1"/>
    </xf>
    <xf numFmtId="0" fontId="28" fillId="9" borderId="4" xfId="3" applyFont="1" applyFill="1" applyBorder="1" applyAlignment="1">
      <alignment horizontal="center" vertical="center" wrapText="1"/>
    </xf>
    <xf numFmtId="0" fontId="28" fillId="9" borderId="20" xfId="3" applyFont="1" applyFill="1" applyBorder="1" applyAlignment="1">
      <alignment horizontal="center" vertical="center" wrapTex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30" fillId="9" borderId="4" xfId="3" applyFont="1" applyFill="1" applyBorder="1" applyAlignment="1">
      <alignment horizontal="center" vertical="center"/>
    </xf>
    <xf numFmtId="0" fontId="30" fillId="9" borderId="21" xfId="3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8" borderId="5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15" fillId="0" borderId="1" xfId="3" applyNumberFormat="1" applyFont="1" applyBorder="1" applyAlignment="1" applyProtection="1">
      <alignment horizontal="center" vertical="center"/>
      <protection hidden="1"/>
    </xf>
    <xf numFmtId="0" fontId="9" fillId="2" borderId="1" xfId="3" applyFont="1" applyFill="1" applyBorder="1" applyAlignment="1">
      <alignment horizontal="center" vertical="center"/>
    </xf>
    <xf numFmtId="164" fontId="15" fillId="0" borderId="29" xfId="3" applyNumberFormat="1" applyFont="1" applyBorder="1" applyAlignment="1" applyProtection="1">
      <alignment horizontal="center" vertical="center"/>
      <protection locked="0"/>
    </xf>
    <xf numFmtId="0" fontId="9" fillId="2" borderId="25" xfId="3" applyFont="1" applyFill="1" applyBorder="1" applyAlignment="1">
      <alignment horizontal="center" vertical="center"/>
    </xf>
    <xf numFmtId="0" fontId="20" fillId="0" borderId="0" xfId="9" applyFont="1" applyBorder="1" applyAlignment="1" applyProtection="1">
      <alignment horizontal="center" vertical="center" wrapText="1"/>
    </xf>
    <xf numFmtId="164" fontId="7" fillId="0" borderId="42" xfId="0" applyNumberFormat="1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 applyProtection="1">
      <alignment horizontal="center" vertical="center" wrapText="1"/>
      <protection locked="0"/>
    </xf>
    <xf numFmtId="0" fontId="28" fillId="9" borderId="21" xfId="3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164" fontId="10" fillId="0" borderId="0" xfId="3" applyNumberFormat="1" applyFont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9" borderId="49" xfId="3" applyFont="1" applyFill="1" applyBorder="1" applyAlignment="1">
      <alignment horizontal="center" vertical="center"/>
    </xf>
    <xf numFmtId="0" fontId="10" fillId="9" borderId="51" xfId="3" applyFont="1" applyFill="1" applyBorder="1" applyAlignment="1">
      <alignment horizontal="center" vertical="center"/>
    </xf>
    <xf numFmtId="0" fontId="10" fillId="9" borderId="50" xfId="3" applyFont="1" applyFill="1" applyBorder="1" applyAlignment="1">
      <alignment horizontal="center" vertical="center"/>
    </xf>
    <xf numFmtId="0" fontId="10" fillId="9" borderId="48" xfId="3" applyFont="1" applyFill="1" applyBorder="1" applyAlignment="1">
      <alignment horizontal="center" vertical="center"/>
    </xf>
    <xf numFmtId="0" fontId="10" fillId="9" borderId="46" xfId="3" applyFont="1" applyFill="1" applyBorder="1" applyAlignment="1">
      <alignment horizontal="center" vertical="center"/>
    </xf>
    <xf numFmtId="0" fontId="11" fillId="9" borderId="1" xfId="3" applyFont="1" applyFill="1" applyBorder="1" applyAlignment="1">
      <alignment horizontal="center" vertical="center"/>
    </xf>
    <xf numFmtId="0" fontId="10" fillId="0" borderId="27" xfId="3" applyFont="1" applyBorder="1" applyAlignment="1" applyProtection="1">
      <alignment horizontal="center" vertical="center" wrapText="1"/>
      <protection locked="0"/>
    </xf>
    <xf numFmtId="0" fontId="10" fillId="0" borderId="30" xfId="3" applyFont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49" fontId="12" fillId="0" borderId="53" xfId="3" applyNumberFormat="1" applyFont="1" applyBorder="1" applyAlignment="1" applyProtection="1">
      <alignment horizontal="center" vertical="center" wrapText="1"/>
      <protection locked="0"/>
    </xf>
    <xf numFmtId="49" fontId="12" fillId="0" borderId="54" xfId="3" applyNumberFormat="1" applyFont="1" applyBorder="1" applyAlignment="1" applyProtection="1">
      <alignment horizontal="center" vertical="center" wrapText="1"/>
      <protection locked="0"/>
    </xf>
    <xf numFmtId="0" fontId="10" fillId="0" borderId="55" xfId="3" applyFont="1" applyBorder="1" applyAlignment="1" applyProtection="1">
      <alignment horizontal="center" vertical="center"/>
      <protection hidden="1"/>
    </xf>
    <xf numFmtId="0" fontId="10" fillId="0" borderId="50" xfId="3" applyFont="1" applyBorder="1" applyAlignment="1" applyProtection="1">
      <alignment horizontal="center" vertical="center" wrapText="1"/>
      <protection locked="0"/>
    </xf>
    <xf numFmtId="0" fontId="10" fillId="0" borderId="50" xfId="3" applyFont="1" applyBorder="1" applyAlignment="1" applyProtection="1">
      <alignment horizontal="center" vertical="center"/>
      <protection locked="0"/>
    </xf>
    <xf numFmtId="0" fontId="10" fillId="0" borderId="56" xfId="3" applyFont="1" applyBorder="1" applyAlignment="1" applyProtection="1">
      <alignment horizontal="center" vertical="center" wrapText="1"/>
      <protection locked="0"/>
    </xf>
    <xf numFmtId="49" fontId="12" fillId="0" borderId="57" xfId="3" applyNumberFormat="1" applyFont="1" applyBorder="1" applyAlignment="1" applyProtection="1">
      <alignment horizontal="center" vertical="center" wrapText="1"/>
      <protection locked="0"/>
    </xf>
    <xf numFmtId="0" fontId="10" fillId="0" borderId="15" xfId="3" applyFont="1" applyBorder="1" applyAlignment="1">
      <alignment horizontal="center" vertical="center"/>
    </xf>
    <xf numFmtId="0" fontId="33" fillId="10" borderId="58" xfId="3" applyFont="1" applyFill="1" applyBorder="1" applyAlignment="1">
      <alignment horizontal="center" vertical="center" wrapText="1"/>
    </xf>
    <xf numFmtId="0" fontId="33" fillId="10" borderId="59" xfId="3" applyFont="1" applyFill="1" applyBorder="1" applyAlignment="1">
      <alignment horizontal="center" vertical="center" wrapText="1"/>
    </xf>
    <xf numFmtId="0" fontId="33" fillId="10" borderId="60" xfId="3" applyFont="1" applyFill="1" applyBorder="1" applyAlignment="1">
      <alignment horizontal="center" vertical="center" wrapText="1"/>
    </xf>
    <xf numFmtId="0" fontId="33" fillId="10" borderId="24" xfId="3" applyFont="1" applyFill="1" applyBorder="1" applyAlignment="1">
      <alignment horizontal="center" vertical="center" wrapText="1"/>
    </xf>
    <xf numFmtId="0" fontId="33" fillId="11" borderId="52" xfId="3" applyFont="1" applyFill="1" applyBorder="1" applyAlignment="1">
      <alignment horizontal="center" vertical="center" wrapText="1"/>
    </xf>
    <xf numFmtId="49" fontId="12" fillId="0" borderId="56" xfId="3" applyNumberFormat="1" applyFont="1" applyBorder="1" applyAlignment="1" applyProtection="1">
      <alignment horizontal="center" vertical="center" wrapText="1"/>
      <protection locked="0"/>
    </xf>
    <xf numFmtId="0" fontId="11" fillId="9" borderId="21" xfId="3" applyFont="1" applyFill="1" applyBorder="1" applyAlignment="1">
      <alignment horizontal="center" vertical="center"/>
    </xf>
    <xf numFmtId="0" fontId="33" fillId="12" borderId="58" xfId="3" applyFont="1" applyFill="1" applyBorder="1" applyAlignment="1">
      <alignment horizontal="center" vertical="center" wrapText="1"/>
    </xf>
    <xf numFmtId="0" fontId="33" fillId="12" borderId="59" xfId="3" applyFont="1" applyFill="1" applyBorder="1" applyAlignment="1">
      <alignment horizontal="center" vertical="center" wrapText="1"/>
    </xf>
    <xf numFmtId="0" fontId="10" fillId="0" borderId="61" xfId="3" applyFont="1" applyBorder="1" applyAlignment="1" applyProtection="1">
      <alignment horizontal="center" vertical="center"/>
      <protection locked="0"/>
    </xf>
    <xf numFmtId="0" fontId="10" fillId="9" borderId="4" xfId="3" applyFont="1" applyFill="1" applyBorder="1" applyAlignment="1">
      <alignment horizontal="center" vertical="center"/>
    </xf>
    <xf numFmtId="0" fontId="10" fillId="9" borderId="20" xfId="3" applyFont="1" applyFill="1" applyBorder="1" applyAlignment="1">
      <alignment horizontal="center" vertical="center"/>
    </xf>
    <xf numFmtId="0" fontId="10" fillId="9" borderId="21" xfId="3" applyFont="1" applyFill="1" applyBorder="1" applyAlignment="1">
      <alignment horizontal="center" vertical="center"/>
    </xf>
    <xf numFmtId="0" fontId="10" fillId="9" borderId="47" xfId="3" applyFont="1" applyFill="1" applyBorder="1" applyAlignment="1">
      <alignment horizontal="center" vertical="center"/>
    </xf>
    <xf numFmtId="0" fontId="10" fillId="9" borderId="45" xfId="3" applyFont="1" applyFill="1" applyBorder="1" applyAlignment="1">
      <alignment horizontal="center" vertical="center"/>
    </xf>
    <xf numFmtId="0" fontId="33" fillId="12" borderId="62" xfId="3" applyFont="1" applyFill="1" applyBorder="1" applyAlignment="1">
      <alignment horizontal="center" vertical="center" wrapText="1"/>
    </xf>
    <xf numFmtId="0" fontId="10" fillId="0" borderId="45" xfId="3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1" xfId="3" applyFont="1" applyBorder="1" applyAlignment="1">
      <alignment horizontal="center" vertical="center"/>
    </xf>
    <xf numFmtId="49" fontId="12" fillId="0" borderId="63" xfId="3" applyNumberFormat="1" applyFont="1" applyBorder="1" applyAlignment="1" applyProtection="1">
      <alignment horizontal="center" vertical="center" wrapText="1"/>
      <protection locked="0"/>
    </xf>
    <xf numFmtId="0" fontId="33" fillId="12" borderId="60" xfId="3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8" fillId="0" borderId="0" xfId="2"/>
    <xf numFmtId="0" fontId="9" fillId="2" borderId="4" xfId="3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center" vertical="center"/>
    </xf>
    <xf numFmtId="14" fontId="15" fillId="0" borderId="5" xfId="3" applyNumberFormat="1" applyFont="1" applyBorder="1" applyAlignment="1" applyProtection="1">
      <alignment horizontal="center" vertical="center"/>
      <protection hidden="1"/>
    </xf>
    <xf numFmtId="14" fontId="15" fillId="0" borderId="34" xfId="3" applyNumberFormat="1" applyFont="1" applyBorder="1" applyAlignment="1" applyProtection="1">
      <alignment horizontal="center" vertical="center"/>
      <protection hidden="1"/>
    </xf>
    <xf numFmtId="0" fontId="15" fillId="0" borderId="39" xfId="3" applyFont="1" applyBorder="1" applyAlignment="1" applyProtection="1">
      <alignment horizontal="center" vertical="center"/>
      <protection hidden="1"/>
    </xf>
    <xf numFmtId="0" fontId="15" fillId="0" borderId="6" xfId="3" applyFont="1" applyBorder="1" applyAlignment="1" applyProtection="1">
      <alignment horizontal="center" vertical="center"/>
      <protection hidden="1"/>
    </xf>
    <xf numFmtId="0" fontId="15" fillId="0" borderId="7" xfId="3" applyFont="1" applyBorder="1" applyAlignment="1" applyProtection="1">
      <alignment horizontal="center" vertical="center"/>
      <protection hidden="1"/>
    </xf>
    <xf numFmtId="0" fontId="17" fillId="6" borderId="22" xfId="3" applyFont="1" applyFill="1" applyBorder="1" applyAlignment="1">
      <alignment horizontal="center" vertical="center"/>
    </xf>
    <xf numFmtId="0" fontId="17" fillId="6" borderId="23" xfId="3" applyFont="1" applyFill="1" applyBorder="1" applyAlignment="1">
      <alignment horizontal="center" vertical="center"/>
    </xf>
    <xf numFmtId="0" fontId="17" fillId="6" borderId="24" xfId="3" applyFont="1" applyFill="1" applyBorder="1" applyAlignment="1">
      <alignment horizontal="center" vertical="center"/>
    </xf>
    <xf numFmtId="0" fontId="9" fillId="2" borderId="35" xfId="3" applyFont="1" applyFill="1" applyBorder="1" applyAlignment="1">
      <alignment horizontal="center" vertical="center"/>
    </xf>
    <xf numFmtId="0" fontId="9" fillId="2" borderId="36" xfId="3" applyFont="1" applyFill="1" applyBorder="1" applyAlignment="1">
      <alignment horizontal="center" vertical="center"/>
    </xf>
    <xf numFmtId="0" fontId="9" fillId="2" borderId="37" xfId="3" applyFont="1" applyFill="1" applyBorder="1" applyAlignment="1">
      <alignment horizontal="center" vertical="center"/>
    </xf>
    <xf numFmtId="0" fontId="15" fillId="0" borderId="38" xfId="3" applyFont="1" applyBorder="1" applyAlignment="1" applyProtection="1">
      <alignment horizontal="center" vertical="center" shrinkToFit="1"/>
      <protection hidden="1"/>
    </xf>
    <xf numFmtId="0" fontId="15" fillId="0" borderId="20" xfId="3" applyFont="1" applyBorder="1" applyAlignment="1" applyProtection="1">
      <alignment horizontal="center" vertical="center" shrinkToFit="1"/>
      <protection hidden="1"/>
    </xf>
    <xf numFmtId="0" fontId="15" fillId="0" borderId="21" xfId="3" applyFont="1" applyBorder="1" applyAlignment="1" applyProtection="1">
      <alignment horizontal="center" vertical="center" shrinkToFit="1"/>
      <protection hidden="1"/>
    </xf>
    <xf numFmtId="0" fontId="9" fillId="2" borderId="38" xfId="3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15" fillId="0" borderId="38" xfId="3" applyFont="1" applyBorder="1" applyAlignment="1" applyProtection="1">
      <alignment horizontal="center" vertical="center"/>
      <protection hidden="1"/>
    </xf>
    <xf numFmtId="0" fontId="15" fillId="0" borderId="20" xfId="3" applyFont="1" applyBorder="1" applyAlignment="1" applyProtection="1">
      <alignment horizontal="center" vertical="center"/>
      <protection hidden="1"/>
    </xf>
    <xf numFmtId="0" fontId="15" fillId="0" borderId="21" xfId="3" applyFont="1" applyBorder="1" applyAlignment="1" applyProtection="1">
      <alignment horizontal="center" vertical="center"/>
      <protection hidden="1"/>
    </xf>
    <xf numFmtId="164" fontId="15" fillId="0" borderId="5" xfId="3" applyNumberFormat="1" applyFont="1" applyBorder="1" applyAlignment="1" applyProtection="1">
      <alignment horizontal="center" vertical="center"/>
      <protection hidden="1"/>
    </xf>
    <xf numFmtId="164" fontId="15" fillId="0" borderId="7" xfId="3" applyNumberFormat="1" applyFont="1" applyBorder="1" applyAlignment="1" applyProtection="1">
      <alignment horizontal="center" vertical="center"/>
      <protection hidden="1"/>
    </xf>
    <xf numFmtId="164" fontId="15" fillId="0" borderId="4" xfId="3" applyNumberFormat="1" applyFont="1" applyBorder="1" applyAlignment="1" applyProtection="1">
      <alignment horizontal="center" vertical="center"/>
      <protection hidden="1"/>
    </xf>
    <xf numFmtId="164" fontId="15" fillId="0" borderId="21" xfId="3" applyNumberFormat="1" applyFont="1" applyBorder="1" applyAlignment="1" applyProtection="1">
      <alignment horizontal="center" vertical="center"/>
      <protection hidden="1"/>
    </xf>
    <xf numFmtId="0" fontId="15" fillId="0" borderId="4" xfId="3" applyFont="1" applyBorder="1" applyAlignment="1" applyProtection="1">
      <alignment horizontal="center" vertical="center"/>
      <protection hidden="1"/>
    </xf>
    <xf numFmtId="0" fontId="9" fillId="2" borderId="31" xfId="3" applyFont="1" applyFill="1" applyBorder="1" applyAlignment="1">
      <alignment horizontal="center" vertical="center"/>
    </xf>
    <xf numFmtId="0" fontId="9" fillId="2" borderId="32" xfId="3" applyFont="1" applyFill="1" applyBorder="1" applyAlignment="1">
      <alignment horizontal="center" vertical="center"/>
    </xf>
    <xf numFmtId="165" fontId="14" fillId="0" borderId="4" xfId="3" applyNumberFormat="1" applyFont="1" applyBorder="1" applyAlignment="1" applyProtection="1">
      <alignment horizontal="center" vertical="center"/>
      <protection hidden="1"/>
    </xf>
    <xf numFmtId="165" fontId="14" fillId="0" borderId="33" xfId="3" applyNumberFormat="1" applyFont="1" applyBorder="1" applyAlignment="1" applyProtection="1">
      <alignment horizontal="center" vertical="center"/>
      <protection hidden="1"/>
    </xf>
    <xf numFmtId="0" fontId="15" fillId="0" borderId="33" xfId="3" applyFont="1" applyBorder="1" applyAlignment="1" applyProtection="1">
      <alignment horizontal="center" vertical="center"/>
      <protection hidden="1"/>
    </xf>
    <xf numFmtId="0" fontId="17" fillId="4" borderId="22" xfId="3" applyFont="1" applyFill="1" applyBorder="1" applyAlignment="1">
      <alignment horizontal="center" vertical="center"/>
    </xf>
    <xf numFmtId="0" fontId="17" fillId="4" borderId="23" xfId="3" applyFont="1" applyFill="1" applyBorder="1" applyAlignment="1">
      <alignment horizontal="center" vertical="center"/>
    </xf>
    <xf numFmtId="0" fontId="17" fillId="4" borderId="24" xfId="3" applyFont="1" applyFill="1" applyBorder="1" applyAlignment="1">
      <alignment horizontal="center" vertical="center"/>
    </xf>
    <xf numFmtId="0" fontId="15" fillId="0" borderId="39" xfId="3" applyFont="1" applyBorder="1" applyAlignment="1" applyProtection="1">
      <alignment horizontal="center" vertical="center"/>
      <protection locked="0"/>
    </xf>
    <xf numFmtId="0" fontId="15" fillId="0" borderId="6" xfId="3" applyFont="1" applyBorder="1" applyAlignment="1" applyProtection="1">
      <alignment horizontal="center" vertical="center"/>
      <protection locked="0"/>
    </xf>
    <xf numFmtId="0" fontId="15" fillId="0" borderId="7" xfId="3" applyFont="1" applyBorder="1" applyAlignment="1" applyProtection="1">
      <alignment horizontal="center" vertical="center"/>
      <protection locked="0"/>
    </xf>
    <xf numFmtId="164" fontId="15" fillId="0" borderId="5" xfId="3" applyNumberFormat="1" applyFont="1" applyBorder="1" applyAlignment="1" applyProtection="1">
      <alignment horizontal="center" vertical="center"/>
      <protection locked="0"/>
    </xf>
    <xf numFmtId="164" fontId="15" fillId="0" borderId="34" xfId="3" applyNumberFormat="1" applyFont="1" applyBorder="1" applyAlignment="1" applyProtection="1">
      <alignment horizontal="center" vertical="center"/>
      <protection locked="0"/>
    </xf>
    <xf numFmtId="14" fontId="15" fillId="0" borderId="4" xfId="3" applyNumberFormat="1" applyFont="1" applyBorder="1" applyAlignment="1" applyProtection="1">
      <alignment horizontal="center" vertical="center"/>
      <protection hidden="1"/>
    </xf>
    <xf numFmtId="14" fontId="15" fillId="0" borderId="33" xfId="3" applyNumberFormat="1" applyFont="1" applyBorder="1" applyAlignment="1" applyProtection="1">
      <alignment horizontal="center" vertical="center"/>
      <protection hidden="1"/>
    </xf>
    <xf numFmtId="0" fontId="17" fillId="5" borderId="22" xfId="3" applyFont="1" applyFill="1" applyBorder="1" applyAlignment="1">
      <alignment horizontal="center" vertical="center"/>
    </xf>
    <xf numFmtId="0" fontId="17" fillId="5" borderId="23" xfId="3" applyFont="1" applyFill="1" applyBorder="1" applyAlignment="1">
      <alignment horizontal="center" vertical="center"/>
    </xf>
    <xf numFmtId="0" fontId="17" fillId="5" borderId="24" xfId="3" applyFont="1" applyFill="1" applyBorder="1" applyAlignment="1">
      <alignment horizontal="center" vertical="center"/>
    </xf>
    <xf numFmtId="0" fontId="11" fillId="0" borderId="14" xfId="3" applyFont="1" applyBorder="1" applyAlignment="1" applyProtection="1">
      <alignment horizontal="left" vertical="center" wrapText="1"/>
      <protection locked="0"/>
    </xf>
    <xf numFmtId="0" fontId="11" fillId="0" borderId="3" xfId="3" applyFont="1" applyBorder="1" applyAlignment="1" applyProtection="1">
      <alignment horizontal="left" vertical="center" wrapText="1"/>
      <protection locked="0"/>
    </xf>
    <xf numFmtId="0" fontId="11" fillId="0" borderId="15" xfId="3" applyFont="1" applyBorder="1" applyAlignment="1" applyProtection="1">
      <alignment horizontal="left" vertical="center" wrapText="1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15" fillId="0" borderId="34" xfId="3" applyFont="1" applyBorder="1" applyAlignment="1" applyProtection="1">
      <alignment horizontal="center" vertical="center"/>
      <protection locked="0"/>
    </xf>
    <xf numFmtId="164" fontId="23" fillId="0" borderId="22" xfId="3" applyNumberFormat="1" applyFont="1" applyBorder="1" applyAlignment="1">
      <alignment horizontal="center" vertical="center"/>
    </xf>
    <xf numFmtId="164" fontId="23" fillId="0" borderId="23" xfId="3" applyNumberFormat="1" applyFont="1" applyBorder="1" applyAlignment="1">
      <alignment horizontal="center" vertical="center"/>
    </xf>
    <xf numFmtId="164" fontId="23" fillId="0" borderId="24" xfId="3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22" fillId="0" borderId="8" xfId="3" applyFont="1" applyBorder="1" applyAlignment="1">
      <alignment horizontal="center" vertical="center" wrapText="1"/>
    </xf>
    <xf numFmtId="0" fontId="22" fillId="0" borderId="18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6" fillId="0" borderId="8" xfId="3" applyFont="1" applyBorder="1" applyAlignment="1">
      <alignment horizontal="left" vertical="center" wrapText="1"/>
    </xf>
    <xf numFmtId="0" fontId="16" fillId="0" borderId="18" xfId="3" applyFont="1" applyBorder="1" applyAlignment="1">
      <alignment horizontal="left" vertical="center" wrapText="1"/>
    </xf>
    <xf numFmtId="0" fontId="16" fillId="0" borderId="9" xfId="3" applyFont="1" applyBorder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9" fillId="0" borderId="11" xfId="3" applyFont="1" applyBorder="1" applyAlignment="1">
      <alignment horizontal="left" vertical="center"/>
    </xf>
    <xf numFmtId="0" fontId="16" fillId="0" borderId="10" xfId="3" applyFont="1" applyBorder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6" fillId="0" borderId="11" xfId="3" applyFont="1" applyBorder="1" applyAlignment="1">
      <alignment horizontal="left" vertical="center" wrapText="1"/>
    </xf>
    <xf numFmtId="0" fontId="16" fillId="0" borderId="12" xfId="3" applyFont="1" applyBorder="1" applyAlignment="1">
      <alignment horizontal="left" vertical="center" wrapText="1"/>
    </xf>
    <xf numFmtId="0" fontId="16" fillId="0" borderId="2" xfId="3" applyFont="1" applyBorder="1" applyAlignment="1">
      <alignment horizontal="left" vertical="center" wrapText="1"/>
    </xf>
    <xf numFmtId="0" fontId="16" fillId="0" borderId="13" xfId="3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0">
    <cellStyle name="Hyperlink" xfId="9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3" xfId="1" xr:uid="{00000000-0005-0000-0000-000004000000}"/>
    <cellStyle name="Normal 4" xfId="3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</cellStyles>
  <dxfs count="50">
    <dxf>
      <font>
        <b val="0"/>
        <i/>
        <color theme="0" tint="-0.499984740745262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ont>
        <color rgb="FF00B050"/>
      </font>
    </dxf>
    <dxf>
      <font>
        <color rgb="FFC00000"/>
      </font>
    </dxf>
    <dxf>
      <font>
        <color theme="9" tint="-0.24994659260841701"/>
      </font>
    </dxf>
    <dxf>
      <font>
        <color rgb="FF0070C0"/>
      </font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EBF6F9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/>
        <color rgb="FFC00000"/>
      </font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EBF6F9"/>
        </patternFill>
      </fill>
    </dxf>
    <dxf>
      <font>
        <color rgb="FF00B050"/>
      </font>
    </dxf>
    <dxf>
      <font>
        <color rgb="FFC00000"/>
      </font>
    </dxf>
    <dxf>
      <font>
        <color theme="9" tint="-0.24994659260841701"/>
      </font>
    </dxf>
    <dxf>
      <font>
        <color rgb="FF0070C0"/>
      </font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/>
        <color rgb="FFC00000"/>
      </font>
    </dxf>
    <dxf>
      <fill>
        <patternFill>
          <bgColor rgb="FFFFFF00"/>
        </patternFill>
      </fill>
    </dxf>
    <dxf>
      <fill>
        <patternFill>
          <bgColor rgb="FFEBF6F9"/>
        </patternFill>
      </fill>
    </dxf>
    <dxf>
      <font>
        <color rgb="FF00B050"/>
      </font>
    </dxf>
    <dxf>
      <font>
        <color rgb="FFC00000"/>
      </font>
    </dxf>
    <dxf>
      <font>
        <color theme="9" tint="-0.24994659260841701"/>
      </font>
    </dxf>
    <dxf>
      <font>
        <color rgb="FF0070C0"/>
      </font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 val="0"/>
        <i/>
        <color rgb="FFC00000"/>
      </font>
    </dxf>
  </dxfs>
  <tableStyles count="0" defaultTableStyle="TableStyleMedium9" defaultPivotStyle="PivotStyleLight16"/>
  <colors>
    <mruColors>
      <color rgb="FF0093AC"/>
      <color rgb="FF008E29"/>
      <color rgb="FF3DA907"/>
      <color rgb="FF016B6B"/>
      <color rgb="FFFFFF00"/>
      <color rgb="FF0B6E58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Radio" checked="Checked" firstButton="1" fmlaLink="$J$39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$J$43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J$51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J$47" noThreeD="1"/>
</file>

<file path=xl/ctrlProps/ctrlProp12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dfw.wa.gov/publications/01501" TargetMode="External"/><Relationship Id="rId2" Type="http://schemas.openxmlformats.org/officeDocument/2006/relationships/hyperlink" Target="https://geodataservices.wdfw.wa.gov/hp/fishpassage/index.html" TargetMode="External"/><Relationship Id="rId1" Type="http://schemas.openxmlformats.org/officeDocument/2006/relationships/hyperlink" Target="https://wsdot.wa.gov/publications/manuals/fulltext/M23-03/Chapter7.pdf" TargetMode="External"/><Relationship Id="rId5" Type="http://schemas.openxmlformats.org/officeDocument/2006/relationships/hyperlink" Target="https://wsdot.wa.gov/data/tools/geoportal/?config=fish-passage-barriers" TargetMode="External"/><Relationship Id="rId4" Type="http://schemas.openxmlformats.org/officeDocument/2006/relationships/hyperlink" Target="https://apps.leg.wa.gov/WAC/default.aspx?cite=220-66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dfw.wa.gov/publications/01501" TargetMode="External"/><Relationship Id="rId2" Type="http://schemas.openxmlformats.org/officeDocument/2006/relationships/hyperlink" Target="https://geodataservices.wdfw.wa.gov/hp/fishpassage/index.html" TargetMode="External"/><Relationship Id="rId1" Type="http://schemas.openxmlformats.org/officeDocument/2006/relationships/hyperlink" Target="https://wsdot.wa.gov/publications/manuals/fulltext/M23-03/Chapter7.pdf" TargetMode="External"/><Relationship Id="rId5" Type="http://schemas.openxmlformats.org/officeDocument/2006/relationships/hyperlink" Target="https://wsdot.wa.gov/data/tools/geoportal/?config=fish-passage-barriers" TargetMode="External"/><Relationship Id="rId4" Type="http://schemas.openxmlformats.org/officeDocument/2006/relationships/hyperlink" Target="https://apps.leg.wa.gov/WAC/default.aspx?cite=220-66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dfw.wa.gov/publications/01501" TargetMode="External"/><Relationship Id="rId2" Type="http://schemas.openxmlformats.org/officeDocument/2006/relationships/hyperlink" Target="https://geodataservices.wdfw.wa.gov/hp/fishpassage/index.html" TargetMode="External"/><Relationship Id="rId1" Type="http://schemas.openxmlformats.org/officeDocument/2006/relationships/hyperlink" Target="https://wsdot.wa.gov/publications/manuals/fulltext/M23-03/Chapter7.pdf" TargetMode="External"/><Relationship Id="rId5" Type="http://schemas.openxmlformats.org/officeDocument/2006/relationships/hyperlink" Target="https://wsdot.wa.gov/data/tools/geoportal/?config=fish-passage-barriers" TargetMode="External"/><Relationship Id="rId4" Type="http://schemas.openxmlformats.org/officeDocument/2006/relationships/hyperlink" Target="https://apps.leg.wa.gov/WAC/default.aspx?cite=220-66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1478867</xdr:colOff>
      <xdr:row>9</xdr:row>
      <xdr:rowOff>66262</xdr:rowOff>
    </xdr:from>
    <xdr:to>
      <xdr:col>3</xdr:col>
      <xdr:colOff>1079230</xdr:colOff>
      <xdr:row>9</xdr:row>
      <xdr:rowOff>294862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7117" y="2342737"/>
          <a:ext cx="1648238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Hydraulics</a:t>
          </a:r>
          <a:r>
            <a:rPr lang="en-US" sz="10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Manual Ch 7</a:t>
          </a:r>
          <a:endParaRPr lang="en-US" sz="1000" u="sng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4016233</xdr:colOff>
      <xdr:row>9</xdr:row>
      <xdr:rowOff>66675</xdr:rowOff>
    </xdr:from>
    <xdr:to>
      <xdr:col>7</xdr:col>
      <xdr:colOff>209550</xdr:colOff>
      <xdr:row>9</xdr:row>
      <xdr:rowOff>297463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50233" y="2343150"/>
          <a:ext cx="2670317" cy="2307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WDFW - Washington State Fish Passage</a:t>
          </a:r>
        </a:p>
      </xdr:txBody>
    </xdr:sp>
    <xdr:clientData/>
  </xdr:twoCellAnchor>
  <xdr:twoCellAnchor>
    <xdr:from>
      <xdr:col>0</xdr:col>
      <xdr:colOff>107670</xdr:colOff>
      <xdr:row>9</xdr:row>
      <xdr:rowOff>66259</xdr:rowOff>
    </xdr:from>
    <xdr:to>
      <xdr:col>1</xdr:col>
      <xdr:colOff>844822</xdr:colOff>
      <xdr:row>9</xdr:row>
      <xdr:rowOff>294859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7670" y="2828509"/>
          <a:ext cx="927652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2013 WCDG</a:t>
          </a:r>
        </a:p>
      </xdr:txBody>
    </xdr:sp>
    <xdr:clientData/>
  </xdr:twoCellAnchor>
  <xdr:oneCellAnchor>
    <xdr:from>
      <xdr:col>4</xdr:col>
      <xdr:colOff>991011</xdr:colOff>
      <xdr:row>9</xdr:row>
      <xdr:rowOff>68866</xdr:rowOff>
    </xdr:from>
    <xdr:ext cx="993913" cy="228600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25011" y="2345341"/>
          <a:ext cx="993913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WAC 220-660</a:t>
          </a:r>
        </a:p>
      </xdr:txBody>
    </xdr:sp>
    <xdr:clientData/>
  </xdr:oneCellAnchor>
  <xdr:oneCellAnchor>
    <xdr:from>
      <xdr:col>7</xdr:col>
      <xdr:colOff>2050776</xdr:colOff>
      <xdr:row>9</xdr:row>
      <xdr:rowOff>66261</xdr:rowOff>
    </xdr:from>
    <xdr:ext cx="2128630" cy="239809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432901" y="2828511"/>
          <a:ext cx="212863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WSDOT - Fish Passage Inventory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1497917</xdr:colOff>
      <xdr:row>11</xdr:row>
      <xdr:rowOff>66262</xdr:rowOff>
    </xdr:from>
    <xdr:to>
      <xdr:col>3</xdr:col>
      <xdr:colOff>1098280</xdr:colOff>
      <xdr:row>11</xdr:row>
      <xdr:rowOff>294862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36167" y="2828512"/>
          <a:ext cx="1648238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Hydraulics</a:t>
          </a:r>
          <a:r>
            <a:rPr lang="en-US" sz="10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Manual Ch 7</a:t>
          </a:r>
          <a:endParaRPr lang="en-US" sz="1000" u="sng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3387583</xdr:colOff>
      <xdr:row>11</xdr:row>
      <xdr:rowOff>57150</xdr:rowOff>
    </xdr:from>
    <xdr:to>
      <xdr:col>6</xdr:col>
      <xdr:colOff>1009650</xdr:colOff>
      <xdr:row>11</xdr:row>
      <xdr:rowOff>297463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21583" y="2819400"/>
          <a:ext cx="2717942" cy="240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WDFW - Washington State Fish Passage</a:t>
          </a:r>
        </a:p>
      </xdr:txBody>
    </xdr:sp>
    <xdr:clientData/>
  </xdr:twoCellAnchor>
  <xdr:twoCellAnchor>
    <xdr:from>
      <xdr:col>0</xdr:col>
      <xdr:colOff>107670</xdr:colOff>
      <xdr:row>11</xdr:row>
      <xdr:rowOff>66259</xdr:rowOff>
    </xdr:from>
    <xdr:to>
      <xdr:col>1</xdr:col>
      <xdr:colOff>844822</xdr:colOff>
      <xdr:row>11</xdr:row>
      <xdr:rowOff>294859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7670" y="2840933"/>
          <a:ext cx="927652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2013 WCDG</a:t>
          </a:r>
        </a:p>
      </xdr:txBody>
    </xdr:sp>
    <xdr:clientData/>
  </xdr:twoCellAnchor>
  <xdr:oneCellAnchor>
    <xdr:from>
      <xdr:col>4</xdr:col>
      <xdr:colOff>581436</xdr:colOff>
      <xdr:row>11</xdr:row>
      <xdr:rowOff>68866</xdr:rowOff>
    </xdr:from>
    <xdr:ext cx="993913" cy="228600"/>
    <xdr:sp macro="" textlink="">
      <xdr:nvSpPr>
        <xdr:cNvPr id="5" name="TextBox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915436" y="2831116"/>
          <a:ext cx="993913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WAC 220-660</a:t>
          </a:r>
        </a:p>
      </xdr:txBody>
    </xdr:sp>
    <xdr:clientData/>
  </xdr:oneCellAnchor>
  <xdr:oneCellAnchor>
    <xdr:from>
      <xdr:col>6</xdr:col>
      <xdr:colOff>2050776</xdr:colOff>
      <xdr:row>11</xdr:row>
      <xdr:rowOff>66261</xdr:rowOff>
    </xdr:from>
    <xdr:ext cx="2128630" cy="239809"/>
    <xdr:sp macro="" textlink="">
      <xdr:nvSpPr>
        <xdr:cNvPr id="6" name="TextBox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432901" y="2828511"/>
          <a:ext cx="212863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WSDOT - Fish Passage Inventory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19050</xdr:rowOff>
        </xdr:from>
        <xdr:to>
          <xdr:col>1</xdr:col>
          <xdr:colOff>552450</xdr:colOff>
          <xdr:row>39</xdr:row>
          <xdr:rowOff>0</xdr:rowOff>
        </xdr:to>
        <xdr:sp macro="" textlink="">
          <xdr:nvSpPr>
            <xdr:cNvPr id="8205" name="Option Button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2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19050</xdr:rowOff>
        </xdr:from>
        <xdr:to>
          <xdr:col>2</xdr:col>
          <xdr:colOff>438150</xdr:colOff>
          <xdr:row>38</xdr:row>
          <xdr:rowOff>180975</xdr:rowOff>
        </xdr:to>
        <xdr:sp macro="" textlink="">
          <xdr:nvSpPr>
            <xdr:cNvPr id="8206" name="Option Butto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19050</xdr:rowOff>
        </xdr:from>
        <xdr:to>
          <xdr:col>1</xdr:col>
          <xdr:colOff>523875</xdr:colOff>
          <xdr:row>42</xdr:row>
          <xdr:rowOff>180975</xdr:rowOff>
        </xdr:to>
        <xdr:sp macro="" textlink="">
          <xdr:nvSpPr>
            <xdr:cNvPr id="8207" name="Option Butto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2</xdr:col>
          <xdr:colOff>552450</xdr:colOff>
          <xdr:row>42</xdr:row>
          <xdr:rowOff>180975</xdr:rowOff>
        </xdr:to>
        <xdr:sp macro="" textlink="">
          <xdr:nvSpPr>
            <xdr:cNvPr id="8208" name="Option Button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37</xdr:row>
          <xdr:rowOff>409575</xdr:rowOff>
        </xdr:from>
        <xdr:to>
          <xdr:col>2</xdr:col>
          <xdr:colOff>828675</xdr:colOff>
          <xdr:row>40</xdr:row>
          <xdr:rowOff>57150</xdr:rowOff>
        </xdr:to>
        <xdr:sp macro="" textlink="">
          <xdr:nvSpPr>
            <xdr:cNvPr id="8209" name="Group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2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19050</xdr:rowOff>
        </xdr:from>
        <xdr:to>
          <xdr:col>1</xdr:col>
          <xdr:colOff>676275</xdr:colOff>
          <xdr:row>50</xdr:row>
          <xdr:rowOff>180975</xdr:rowOff>
        </xdr:to>
        <xdr:sp macro="" textlink="">
          <xdr:nvSpPr>
            <xdr:cNvPr id="8210" name="Option Button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2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19050</xdr:rowOff>
        </xdr:from>
        <xdr:to>
          <xdr:col>2</xdr:col>
          <xdr:colOff>552450</xdr:colOff>
          <xdr:row>50</xdr:row>
          <xdr:rowOff>180975</xdr:rowOff>
        </xdr:to>
        <xdr:sp macro="" textlink="">
          <xdr:nvSpPr>
            <xdr:cNvPr id="8211" name="Option Button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2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285750</xdr:rowOff>
        </xdr:from>
        <xdr:to>
          <xdr:col>2</xdr:col>
          <xdr:colOff>714375</xdr:colOff>
          <xdr:row>43</xdr:row>
          <xdr:rowOff>66675</xdr:rowOff>
        </xdr:to>
        <xdr:sp macro="" textlink="">
          <xdr:nvSpPr>
            <xdr:cNvPr id="8212" name="Group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45</xdr:row>
          <xdr:rowOff>361950</xdr:rowOff>
        </xdr:from>
        <xdr:to>
          <xdr:col>2</xdr:col>
          <xdr:colOff>742950</xdr:colOff>
          <xdr:row>48</xdr:row>
          <xdr:rowOff>28575</xdr:rowOff>
        </xdr:to>
        <xdr:sp macro="" textlink="">
          <xdr:nvSpPr>
            <xdr:cNvPr id="8213" name="Group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2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49</xdr:row>
          <xdr:rowOff>400050</xdr:rowOff>
        </xdr:from>
        <xdr:to>
          <xdr:col>2</xdr:col>
          <xdr:colOff>819150</xdr:colOff>
          <xdr:row>52</xdr:row>
          <xdr:rowOff>38100</xdr:rowOff>
        </xdr:to>
        <xdr:sp macro="" textlink="">
          <xdr:nvSpPr>
            <xdr:cNvPr id="8214" name="Group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2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19050</xdr:rowOff>
        </xdr:from>
        <xdr:to>
          <xdr:col>1</xdr:col>
          <xdr:colOff>600075</xdr:colOff>
          <xdr:row>46</xdr:row>
          <xdr:rowOff>180975</xdr:rowOff>
        </xdr:to>
        <xdr:sp macro="" textlink="">
          <xdr:nvSpPr>
            <xdr:cNvPr id="8215" name="Option Button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2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46</xdr:row>
          <xdr:rowOff>19050</xdr:rowOff>
        </xdr:from>
        <xdr:to>
          <xdr:col>2</xdr:col>
          <xdr:colOff>552450</xdr:colOff>
          <xdr:row>47</xdr:row>
          <xdr:rowOff>0</xdr:rowOff>
        </xdr:to>
        <xdr:sp macro="" textlink="">
          <xdr:nvSpPr>
            <xdr:cNvPr id="8216" name="Option Button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2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>
    <xdr:from>
      <xdr:col>2</xdr:col>
      <xdr:colOff>1215062</xdr:colOff>
      <xdr:row>13</xdr:row>
      <xdr:rowOff>66262</xdr:rowOff>
    </xdr:from>
    <xdr:to>
      <xdr:col>3</xdr:col>
      <xdr:colOff>1231626</xdr:colOff>
      <xdr:row>13</xdr:row>
      <xdr:rowOff>294862</xdr:rowOff>
    </xdr:to>
    <xdr:sp macro="" textlink="">
      <xdr:nvSpPr>
        <xdr:cNvPr id="14" name="TextBox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453312" y="3314287"/>
          <a:ext cx="2064439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Hydraulics</a:t>
          </a:r>
          <a:r>
            <a:rPr lang="en-US" sz="1000" u="sng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 Manual Ch 7</a:t>
          </a:r>
          <a:endParaRPr lang="en-US" sz="1000" u="sng">
            <a:solidFill>
              <a:srgbClr val="0070C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3084028</xdr:colOff>
      <xdr:row>13</xdr:row>
      <xdr:rowOff>68863</xdr:rowOff>
    </xdr:from>
    <xdr:to>
      <xdr:col>6</xdr:col>
      <xdr:colOff>593912</xdr:colOff>
      <xdr:row>13</xdr:row>
      <xdr:rowOff>291353</xdr:rowOff>
    </xdr:to>
    <xdr:sp macro="" textlink="">
      <xdr:nvSpPr>
        <xdr:cNvPr id="15" name="TextBox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429234" y="3296157"/>
          <a:ext cx="2608560" cy="222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WDFW - Washington State Fish Passage</a:t>
          </a:r>
        </a:p>
      </xdr:txBody>
    </xdr:sp>
    <xdr:clientData/>
  </xdr:twoCellAnchor>
  <xdr:twoCellAnchor>
    <xdr:from>
      <xdr:col>0</xdr:col>
      <xdr:colOff>96955</xdr:colOff>
      <xdr:row>13</xdr:row>
      <xdr:rowOff>66259</xdr:rowOff>
    </xdr:from>
    <xdr:to>
      <xdr:col>2</xdr:col>
      <xdr:colOff>348332</xdr:colOff>
      <xdr:row>13</xdr:row>
      <xdr:rowOff>294859</xdr:rowOff>
    </xdr:to>
    <xdr:sp macro="" textlink="">
      <xdr:nvSpPr>
        <xdr:cNvPr id="16" name="TextBox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6955" y="3304759"/>
          <a:ext cx="1453908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2013 WCDG</a:t>
          </a:r>
        </a:p>
      </xdr:txBody>
    </xdr:sp>
    <xdr:clientData/>
  </xdr:twoCellAnchor>
  <xdr:oneCellAnchor>
    <xdr:from>
      <xdr:col>4</xdr:col>
      <xdr:colOff>243509</xdr:colOff>
      <xdr:row>13</xdr:row>
      <xdr:rowOff>68866</xdr:rowOff>
    </xdr:from>
    <xdr:ext cx="993913" cy="228600"/>
    <xdr:sp macro="" textlink="">
      <xdr:nvSpPr>
        <xdr:cNvPr id="17" name="TextBox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577509" y="3316891"/>
          <a:ext cx="993913" cy="228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WAC 220-660</a:t>
          </a:r>
        </a:p>
      </xdr:txBody>
    </xdr:sp>
    <xdr:clientData/>
  </xdr:oneCellAnchor>
  <xdr:oneCellAnchor>
    <xdr:from>
      <xdr:col>6</xdr:col>
      <xdr:colOff>2060301</xdr:colOff>
      <xdr:row>13</xdr:row>
      <xdr:rowOff>66261</xdr:rowOff>
    </xdr:from>
    <xdr:ext cx="2128630" cy="239809"/>
    <xdr:sp macro="" textlink="">
      <xdr:nvSpPr>
        <xdr:cNvPr id="18" name="TextBox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2290151" y="3314286"/>
          <a:ext cx="212863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r>
            <a:rPr lang="en-US" sz="1000" u="sng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WSDOT - Fish Passage Inventory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7466667</xdr:colOff>
      <xdr:row>1</xdr:row>
      <xdr:rowOff>538743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66667" cy="5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omments" Target="../comments3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2.xml"/><Relationship Id="rId1" Type="http://schemas.openxmlformats.org/officeDocument/2006/relationships/hyperlink" Target="https://wdfw.wa.gov/publications/01501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pw:\\HQOLYMAPPPW03P.WSDOT.LOC:WSDOT\Documents\_HQ\Fish%20Passage\-ProgramResources\HQ_Hydraulics\Report%20Templates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D006C-306A-4ABC-85F2-DC5FF0BAF62E}">
  <sheetPr>
    <tabColor rgb="FF0093AC"/>
  </sheetPr>
  <dimension ref="A1:O34"/>
  <sheetViews>
    <sheetView showGridLines="0" showZeros="0" topLeftCell="A2" zoomScaleNormal="100" workbookViewId="0">
      <selection activeCell="E9" sqref="E9:F9"/>
    </sheetView>
  </sheetViews>
  <sheetFormatPr defaultColWidth="0" defaultRowHeight="0" customHeight="1" zeroHeight="1" x14ac:dyDescent="0.2"/>
  <cols>
    <col min="1" max="1" width="2.7109375" style="18" customWidth="1"/>
    <col min="2" max="2" width="15.7109375" style="18" customWidth="1"/>
    <col min="3" max="4" width="30.7109375" style="18" customWidth="1"/>
    <col min="5" max="5" width="60.7109375" style="18" customWidth="1"/>
    <col min="6" max="6" width="20.7109375" style="18" customWidth="1"/>
    <col min="7" max="7" width="15.7109375" style="18" customWidth="1"/>
    <col min="8" max="8" width="60.7109375" style="18" customWidth="1"/>
    <col min="9" max="9" width="2.7109375" style="18" customWidth="1"/>
    <col min="10" max="10" width="28.28515625" style="18" hidden="1" customWidth="1"/>
    <col min="11" max="11" width="22" style="18" hidden="1" customWidth="1"/>
    <col min="12" max="12" width="22.5703125" style="18" hidden="1" customWidth="1"/>
    <col min="13" max="13" width="16.28515625" style="18" hidden="1" customWidth="1"/>
    <col min="14" max="14" width="16.42578125" style="18" hidden="1" customWidth="1"/>
    <col min="15" max="15" width="22.5703125" style="18" hidden="1" customWidth="1"/>
    <col min="16" max="16384" width="9.28515625" style="18" hidden="1"/>
  </cols>
  <sheetData>
    <row r="1" spans="2:12" ht="15" customHeight="1" thickBot="1" x14ac:dyDescent="0.25"/>
    <row r="2" spans="2:12" ht="35.1" customHeight="1" thickBot="1" x14ac:dyDescent="0.25">
      <c r="B2" s="137" t="s">
        <v>113</v>
      </c>
      <c r="C2" s="138"/>
      <c r="D2" s="138"/>
      <c r="E2" s="138"/>
      <c r="F2" s="138"/>
      <c r="G2" s="138"/>
      <c r="H2" s="139"/>
    </row>
    <row r="3" spans="2:12" ht="15" thickBot="1" x14ac:dyDescent="0.25"/>
    <row r="4" spans="2:12" ht="14.25" x14ac:dyDescent="0.2">
      <c r="B4" s="140" t="s">
        <v>63</v>
      </c>
      <c r="C4" s="141"/>
      <c r="D4" s="142"/>
      <c r="E4" s="157" t="s">
        <v>2</v>
      </c>
      <c r="F4" s="142"/>
      <c r="G4" s="157" t="s">
        <v>59</v>
      </c>
      <c r="H4" s="158"/>
      <c r="J4" s="116" t="s">
        <v>102</v>
      </c>
      <c r="K4" s="117" t="s">
        <v>103</v>
      </c>
      <c r="L4" s="118" t="s">
        <v>104</v>
      </c>
    </row>
    <row r="5" spans="2:12" ht="24" customHeight="1" x14ac:dyDescent="0.2">
      <c r="B5" s="143">
        <f>'Project Info'!G9</f>
        <v>0</v>
      </c>
      <c r="C5" s="144"/>
      <c r="D5" s="145"/>
      <c r="E5" s="156" t="str">
        <f>'Project Info'!J9</f>
        <v/>
      </c>
      <c r="F5" s="151"/>
      <c r="G5" s="159">
        <f>IF('Project Info'!G11=0,0,'Project Info'!G11)</f>
        <v>0</v>
      </c>
      <c r="H5" s="160"/>
      <c r="J5" s="119" t="s">
        <v>98</v>
      </c>
      <c r="K5" s="86" t="s">
        <v>106</v>
      </c>
      <c r="L5" s="89" t="s">
        <v>105</v>
      </c>
    </row>
    <row r="6" spans="2:12" ht="14.25" x14ac:dyDescent="0.2">
      <c r="B6" s="146" t="s">
        <v>3</v>
      </c>
      <c r="C6" s="147"/>
      <c r="D6" s="148"/>
      <c r="E6" s="130" t="s">
        <v>14</v>
      </c>
      <c r="F6" s="148"/>
      <c r="G6" s="130" t="s">
        <v>58</v>
      </c>
      <c r="H6" s="131"/>
      <c r="J6" s="119" t="s">
        <v>101</v>
      </c>
      <c r="K6" s="87" t="s">
        <v>109</v>
      </c>
      <c r="L6" s="89" t="s">
        <v>105</v>
      </c>
    </row>
    <row r="7" spans="2:12" ht="24" customHeight="1" x14ac:dyDescent="0.2">
      <c r="B7" s="149">
        <f>'Project Info'!G17</f>
        <v>0</v>
      </c>
      <c r="C7" s="150"/>
      <c r="D7" s="151"/>
      <c r="E7" s="154">
        <f>IF('Project Info'!G18="Please Enter Number","NA",'Project Info'!G18)</f>
        <v>0</v>
      </c>
      <c r="F7" s="155"/>
      <c r="G7" s="156">
        <f>'Project Info'!G16</f>
        <v>0</v>
      </c>
      <c r="H7" s="161"/>
      <c r="J7" s="119" t="s">
        <v>100</v>
      </c>
      <c r="K7" s="87" t="s">
        <v>110</v>
      </c>
      <c r="L7" s="89" t="s">
        <v>105</v>
      </c>
    </row>
    <row r="8" spans="2:12" ht="14.25" x14ac:dyDescent="0.2">
      <c r="B8" s="146" t="s">
        <v>68</v>
      </c>
      <c r="C8" s="147"/>
      <c r="D8" s="148"/>
      <c r="E8" s="130" t="s">
        <v>69</v>
      </c>
      <c r="F8" s="148"/>
      <c r="G8" s="130" t="s">
        <v>67</v>
      </c>
      <c r="H8" s="131"/>
      <c r="J8" s="119" t="s">
        <v>97</v>
      </c>
      <c r="K8" s="87" t="s">
        <v>108</v>
      </c>
      <c r="L8" s="89" t="s">
        <v>105</v>
      </c>
    </row>
    <row r="9" spans="2:12" ht="24" customHeight="1" thickBot="1" x14ac:dyDescent="0.25">
      <c r="B9" s="134">
        <f>'Project Info'!G13</f>
        <v>0</v>
      </c>
      <c r="C9" s="135"/>
      <c r="D9" s="136"/>
      <c r="E9" s="152">
        <f>'Project Info'!G14</f>
        <v>0</v>
      </c>
      <c r="F9" s="153"/>
      <c r="G9" s="132">
        <f>'Project Info'!G12</f>
        <v>0</v>
      </c>
      <c r="H9" s="133"/>
      <c r="J9" s="120" t="s">
        <v>99</v>
      </c>
      <c r="K9" s="88" t="s">
        <v>107</v>
      </c>
      <c r="L9" s="90" t="s">
        <v>105</v>
      </c>
    </row>
    <row r="10" spans="2:12" ht="30" customHeight="1" thickBot="1" x14ac:dyDescent="0.25">
      <c r="B10" s="25"/>
      <c r="C10" s="25"/>
      <c r="D10" s="25"/>
      <c r="E10" s="25"/>
      <c r="F10" s="25"/>
      <c r="G10" s="25"/>
      <c r="H10" s="25"/>
    </row>
    <row r="11" spans="2:12" ht="30" customHeight="1" thickBot="1" x14ac:dyDescent="0.25">
      <c r="B11" s="113" t="s">
        <v>0</v>
      </c>
      <c r="C11" s="114" t="s">
        <v>79</v>
      </c>
      <c r="D11" s="114" t="s">
        <v>75</v>
      </c>
      <c r="E11" s="114" t="s">
        <v>87</v>
      </c>
      <c r="F11" s="121" t="s">
        <v>112</v>
      </c>
      <c r="G11" s="110" t="s">
        <v>95</v>
      </c>
      <c r="H11" s="127" t="s">
        <v>96</v>
      </c>
      <c r="J11" s="91" t="s">
        <v>80</v>
      </c>
      <c r="K11" s="112" t="s">
        <v>81</v>
      </c>
    </row>
    <row r="12" spans="2:12" ht="17.100000000000001" customHeight="1" x14ac:dyDescent="0.2">
      <c r="B12" s="100">
        <f>IF(E12&gt;0,1,0)</f>
        <v>0</v>
      </c>
      <c r="C12" s="101"/>
      <c r="D12" s="102">
        <f t="shared" ref="D12:D31" si="0">J12</f>
        <v>0</v>
      </c>
      <c r="E12" s="101"/>
      <c r="F12" s="122"/>
      <c r="G12" s="104"/>
      <c r="H12" s="111"/>
      <c r="J12" s="86">
        <f t="shared" ref="J12:J31" si="1">IF(((IF(C12&gt;0,1,0)+IF(E12&gt;0,1,0))&gt;0),J$11,0)</f>
        <v>0</v>
      </c>
      <c r="K12" s="89" t="s">
        <v>78</v>
      </c>
    </row>
    <row r="13" spans="2:12" ht="17.100000000000001" customHeight="1" x14ac:dyDescent="0.2">
      <c r="B13" s="58">
        <f>IF(E13&gt;0,COUNTIF(B$12:B12,"&gt;0")+1,0)</f>
        <v>0</v>
      </c>
      <c r="C13" s="16"/>
      <c r="D13" s="102">
        <f t="shared" si="0"/>
        <v>0</v>
      </c>
      <c r="E13" s="16"/>
      <c r="F13" s="123"/>
      <c r="G13" s="104"/>
      <c r="H13" s="17"/>
      <c r="J13" s="87">
        <f t="shared" si="1"/>
        <v>0</v>
      </c>
      <c r="K13" s="89" t="s">
        <v>77</v>
      </c>
    </row>
    <row r="14" spans="2:12" ht="17.100000000000001" customHeight="1" x14ac:dyDescent="0.2">
      <c r="B14" s="58">
        <f>IF(E14&gt;0,COUNTIF(B$12:B13,"&gt;0")+1,0)</f>
        <v>0</v>
      </c>
      <c r="C14" s="16"/>
      <c r="D14" s="102">
        <f t="shared" si="0"/>
        <v>0</v>
      </c>
      <c r="E14" s="125"/>
      <c r="F14" s="125"/>
      <c r="G14" s="104"/>
      <c r="H14" s="17"/>
      <c r="J14" s="87">
        <f t="shared" si="1"/>
        <v>0</v>
      </c>
      <c r="K14" s="90" t="s">
        <v>76</v>
      </c>
    </row>
    <row r="15" spans="2:12" ht="17.100000000000001" customHeight="1" x14ac:dyDescent="0.2">
      <c r="B15" s="58">
        <f>IF(E15&gt;0,COUNTIF(B$12:B14,"&gt;0")+1,0)</f>
        <v>0</v>
      </c>
      <c r="C15" s="16"/>
      <c r="D15" s="102">
        <f t="shared" si="0"/>
        <v>0</v>
      </c>
      <c r="E15" s="16"/>
      <c r="F15" s="123"/>
      <c r="G15" s="104"/>
      <c r="H15" s="17"/>
      <c r="J15" s="87">
        <f t="shared" si="1"/>
        <v>0</v>
      </c>
    </row>
    <row r="16" spans="2:12" ht="17.100000000000001" customHeight="1" x14ac:dyDescent="0.2">
      <c r="B16" s="58">
        <f>IF(E16&gt;0,COUNTIF(B$12:B15,"&gt;0")+1,0)</f>
        <v>0</v>
      </c>
      <c r="C16" s="16"/>
      <c r="D16" s="102">
        <f t="shared" si="0"/>
        <v>0</v>
      </c>
      <c r="E16" s="16"/>
      <c r="F16" s="123"/>
      <c r="G16" s="104"/>
      <c r="H16" s="17"/>
      <c r="J16" s="87">
        <f t="shared" si="1"/>
        <v>0</v>
      </c>
    </row>
    <row r="17" spans="2:11" ht="17.100000000000001" customHeight="1" x14ac:dyDescent="0.2">
      <c r="B17" s="58">
        <f>IF(E17&gt;0,COUNTIF(B$12:B16,"&gt;0")+1,0)</f>
        <v>0</v>
      </c>
      <c r="C17" s="16"/>
      <c r="D17" s="102">
        <f t="shared" si="0"/>
        <v>0</v>
      </c>
      <c r="E17" s="16"/>
      <c r="F17" s="123"/>
      <c r="G17" s="104"/>
      <c r="H17" s="17"/>
      <c r="J17" s="87">
        <f t="shared" si="1"/>
        <v>0</v>
      </c>
    </row>
    <row r="18" spans="2:11" ht="17.100000000000001" customHeight="1" x14ac:dyDescent="0.2">
      <c r="B18" s="58">
        <f>IF(E18&gt;0,COUNTIF(B$12:B17,"&gt;0")+1,0)</f>
        <v>0</v>
      </c>
      <c r="C18" s="16"/>
      <c r="D18" s="102">
        <f t="shared" si="0"/>
        <v>0</v>
      </c>
      <c r="E18" s="16"/>
      <c r="F18" s="123"/>
      <c r="G18" s="104"/>
      <c r="H18" s="17"/>
      <c r="J18" s="87">
        <f t="shared" si="1"/>
        <v>0</v>
      </c>
      <c r="K18" s="91" t="s">
        <v>82</v>
      </c>
    </row>
    <row r="19" spans="2:11" ht="17.100000000000001" customHeight="1" x14ac:dyDescent="0.2">
      <c r="B19" s="58">
        <f>IF(E19&gt;0,COUNTIF(B$12:B18,"&gt;0")+1,0)</f>
        <v>0</v>
      </c>
      <c r="C19" s="16"/>
      <c r="D19" s="102">
        <f t="shared" si="0"/>
        <v>0</v>
      </c>
      <c r="E19" s="16"/>
      <c r="F19" s="123"/>
      <c r="G19" s="104"/>
      <c r="H19" s="17"/>
      <c r="J19" s="87">
        <f t="shared" si="1"/>
        <v>0</v>
      </c>
      <c r="K19" s="87" t="s">
        <v>83</v>
      </c>
    </row>
    <row r="20" spans="2:11" ht="17.100000000000001" customHeight="1" x14ac:dyDescent="0.2">
      <c r="B20" s="58">
        <f>IF(E20&gt;0,COUNTIF(B$12:B19,"&gt;0")+1,0)</f>
        <v>0</v>
      </c>
      <c r="C20" s="16"/>
      <c r="D20" s="102">
        <f t="shared" si="0"/>
        <v>0</v>
      </c>
      <c r="E20" s="16"/>
      <c r="F20" s="123"/>
      <c r="G20" s="104"/>
      <c r="H20" s="17"/>
      <c r="J20" s="87">
        <f t="shared" si="1"/>
        <v>0</v>
      </c>
      <c r="K20" s="87" t="s">
        <v>84</v>
      </c>
    </row>
    <row r="21" spans="2:11" ht="17.100000000000001" customHeight="1" x14ac:dyDescent="0.2">
      <c r="B21" s="58">
        <f>IF(E21&gt;0,COUNTIF(B$12:B20,"&gt;0")+1,0)</f>
        <v>0</v>
      </c>
      <c r="C21" s="16"/>
      <c r="D21" s="102">
        <f t="shared" si="0"/>
        <v>0</v>
      </c>
      <c r="E21" s="16"/>
      <c r="F21" s="123"/>
      <c r="G21" s="104"/>
      <c r="H21" s="17"/>
      <c r="J21" s="87">
        <f t="shared" si="1"/>
        <v>0</v>
      </c>
      <c r="K21" s="87" t="s">
        <v>85</v>
      </c>
    </row>
    <row r="22" spans="2:11" ht="17.100000000000001" customHeight="1" x14ac:dyDescent="0.2">
      <c r="B22" s="58">
        <f>IF(E22&gt;0,COUNTIF(B$12:B21,"&gt;0")+1,0)</f>
        <v>0</v>
      </c>
      <c r="C22" s="16"/>
      <c r="D22" s="102">
        <f t="shared" si="0"/>
        <v>0</v>
      </c>
      <c r="E22" s="16"/>
      <c r="F22" s="123"/>
      <c r="G22" s="104"/>
      <c r="H22" s="17"/>
      <c r="J22" s="87">
        <f t="shared" si="1"/>
        <v>0</v>
      </c>
      <c r="K22" s="88" t="s">
        <v>86</v>
      </c>
    </row>
    <row r="23" spans="2:11" ht="17.100000000000001" customHeight="1" x14ac:dyDescent="0.2">
      <c r="B23" s="58">
        <f>IF(E23&gt;0,COUNTIF(B$12:B22,"&gt;0")+1,0)</f>
        <v>0</v>
      </c>
      <c r="C23" s="16"/>
      <c r="D23" s="102">
        <f t="shared" si="0"/>
        <v>0</v>
      </c>
      <c r="E23" s="16"/>
      <c r="F23" s="123"/>
      <c r="G23" s="104"/>
      <c r="H23" s="17"/>
      <c r="J23" s="87">
        <f t="shared" si="1"/>
        <v>0</v>
      </c>
    </row>
    <row r="24" spans="2:11" ht="17.100000000000001" customHeight="1" x14ac:dyDescent="0.2">
      <c r="B24" s="58">
        <f>IF(E24&gt;0,COUNTIF(B$12:B23,"&gt;0")+1,0)</f>
        <v>0</v>
      </c>
      <c r="C24" s="16"/>
      <c r="D24" s="102">
        <f t="shared" si="0"/>
        <v>0</v>
      </c>
      <c r="E24" s="16"/>
      <c r="F24" s="123"/>
      <c r="G24" s="104"/>
      <c r="H24" s="17"/>
      <c r="J24" s="87">
        <f t="shared" si="1"/>
        <v>0</v>
      </c>
    </row>
    <row r="25" spans="2:11" ht="17.100000000000001" customHeight="1" x14ac:dyDescent="0.2">
      <c r="B25" s="58">
        <f>IF(E25&gt;0,COUNTIF(B$12:B24,"&gt;0")+1,0)</f>
        <v>0</v>
      </c>
      <c r="C25" s="16"/>
      <c r="D25" s="102">
        <f t="shared" si="0"/>
        <v>0</v>
      </c>
      <c r="E25" s="16"/>
      <c r="F25" s="123"/>
      <c r="G25" s="104"/>
      <c r="H25" s="17"/>
      <c r="J25" s="87">
        <f t="shared" si="1"/>
        <v>0</v>
      </c>
    </row>
    <row r="26" spans="2:11" ht="17.100000000000001" customHeight="1" x14ac:dyDescent="0.2">
      <c r="B26" s="58">
        <f>IF(E26&gt;0,COUNTIF(B$12:B25,"&gt;0")+1,0)</f>
        <v>0</v>
      </c>
      <c r="C26" s="16"/>
      <c r="D26" s="102">
        <f t="shared" si="0"/>
        <v>0</v>
      </c>
      <c r="E26" s="16"/>
      <c r="F26" s="123"/>
      <c r="G26" s="104"/>
      <c r="H26" s="17"/>
      <c r="J26" s="87">
        <f t="shared" si="1"/>
        <v>0</v>
      </c>
    </row>
    <row r="27" spans="2:11" ht="17.100000000000001" customHeight="1" x14ac:dyDescent="0.2">
      <c r="B27" s="58">
        <f>IF(E27&gt;0,COUNTIF(B$12:B26,"&gt;0")+1,0)</f>
        <v>0</v>
      </c>
      <c r="C27" s="16"/>
      <c r="D27" s="102">
        <f t="shared" si="0"/>
        <v>0</v>
      </c>
      <c r="E27" s="16"/>
      <c r="F27" s="123"/>
      <c r="G27" s="104"/>
      <c r="H27" s="17"/>
      <c r="J27" s="87">
        <f t="shared" si="1"/>
        <v>0</v>
      </c>
    </row>
    <row r="28" spans="2:11" ht="17.100000000000001" customHeight="1" x14ac:dyDescent="0.2">
      <c r="B28" s="58">
        <f>IF(E28&gt;0,COUNTIF(B$12:B27,"&gt;0")+1,0)</f>
        <v>0</v>
      </c>
      <c r="C28" s="16"/>
      <c r="D28" s="102">
        <f t="shared" si="0"/>
        <v>0</v>
      </c>
      <c r="E28" s="16"/>
      <c r="F28" s="123"/>
      <c r="G28" s="104"/>
      <c r="H28" s="17"/>
      <c r="J28" s="87">
        <f t="shared" si="1"/>
        <v>0</v>
      </c>
    </row>
    <row r="29" spans="2:11" ht="17.100000000000001" customHeight="1" x14ac:dyDescent="0.2">
      <c r="B29" s="58">
        <f>IF(E29&gt;0,COUNTIF(B$12:B28,"&gt;0")+1,0)</f>
        <v>0</v>
      </c>
      <c r="C29" s="16"/>
      <c r="D29" s="102">
        <f t="shared" si="0"/>
        <v>0</v>
      </c>
      <c r="E29" s="16"/>
      <c r="F29" s="123"/>
      <c r="G29" s="104"/>
      <c r="H29" s="17"/>
      <c r="J29" s="87">
        <f t="shared" si="1"/>
        <v>0</v>
      </c>
    </row>
    <row r="30" spans="2:11" ht="17.100000000000001" customHeight="1" x14ac:dyDescent="0.2">
      <c r="B30" s="58">
        <f>IF(E30&gt;0,COUNTIF(B$12:B29,"&gt;0")+1,0)</f>
        <v>0</v>
      </c>
      <c r="C30" s="16"/>
      <c r="D30" s="102">
        <f t="shared" si="0"/>
        <v>0</v>
      </c>
      <c r="E30" s="16"/>
      <c r="F30" s="123"/>
      <c r="G30" s="104"/>
      <c r="H30" s="17"/>
      <c r="J30" s="87">
        <f t="shared" si="1"/>
        <v>0</v>
      </c>
    </row>
    <row r="31" spans="2:11" ht="17.100000000000001" customHeight="1" thickBot="1" x14ac:dyDescent="0.25">
      <c r="B31" s="59">
        <f>IF(E31&gt;0,COUNTIF(B$12:B30,"&gt;0")+1,0)</f>
        <v>0</v>
      </c>
      <c r="C31" s="20"/>
      <c r="D31" s="115">
        <f t="shared" si="0"/>
        <v>0</v>
      </c>
      <c r="E31" s="20"/>
      <c r="F31" s="124"/>
      <c r="G31" s="126"/>
      <c r="H31" s="21"/>
      <c r="J31" s="88">
        <f t="shared" si="1"/>
        <v>0</v>
      </c>
    </row>
    <row r="32" spans="2:11" ht="15" customHeight="1" x14ac:dyDescent="0.2">
      <c r="C32" s="22"/>
      <c r="D32" s="22"/>
      <c r="E32" s="23"/>
      <c r="F32" s="23"/>
      <c r="G32" s="23"/>
      <c r="H32" s="24"/>
    </row>
    <row r="33" ht="14.25" hidden="1" customHeight="1" x14ac:dyDescent="0.2"/>
    <row r="34" ht="14.25" hidden="1" customHeight="1" x14ac:dyDescent="0.2"/>
  </sheetData>
  <mergeCells count="19">
    <mergeCell ref="G4:H4"/>
    <mergeCell ref="G5:H5"/>
    <mergeCell ref="G7:H7"/>
    <mergeCell ref="G6:H6"/>
    <mergeCell ref="G9:H9"/>
    <mergeCell ref="G8:H8"/>
    <mergeCell ref="B9:D9"/>
    <mergeCell ref="B2:H2"/>
    <mergeCell ref="B4:D4"/>
    <mergeCell ref="B5:D5"/>
    <mergeCell ref="B6:D6"/>
    <mergeCell ref="B7:D7"/>
    <mergeCell ref="B8:D8"/>
    <mergeCell ref="E9:F9"/>
    <mergeCell ref="E7:F7"/>
    <mergeCell ref="E6:F6"/>
    <mergeCell ref="E5:F5"/>
    <mergeCell ref="E4:F4"/>
    <mergeCell ref="E8:F8"/>
  </mergeCells>
  <conditionalFormatting sqref="D12:D31">
    <cfRule type="cellIs" dxfId="49" priority="5" operator="equal">
      <formula>$J$11</formula>
    </cfRule>
    <cfRule type="cellIs" dxfId="48" priority="6" operator="equal">
      <formula>$K$14</formula>
    </cfRule>
    <cfRule type="cellIs" dxfId="47" priority="7" operator="equal">
      <formula>$K$13</formula>
    </cfRule>
    <cfRule type="cellIs" dxfId="46" priority="8" operator="equal">
      <formula>$K$12</formula>
    </cfRule>
  </conditionalFormatting>
  <conditionalFormatting sqref="G12:G31">
    <cfRule type="cellIs" dxfId="45" priority="1" operator="equal">
      <formula>$J$26</formula>
    </cfRule>
    <cfRule type="cellIs" dxfId="44" priority="2" operator="equal">
      <formula>$J$25</formula>
    </cfRule>
    <cfRule type="cellIs" dxfId="43" priority="3" operator="equal">
      <formula>$J$24</formula>
    </cfRule>
    <cfRule type="cellIs" dxfId="42" priority="4" operator="equal">
      <formula>$J$23</formula>
    </cfRule>
  </conditionalFormatting>
  <dataValidations count="3">
    <dataValidation type="list" allowBlank="1" showInputMessage="1" errorTitle="Error" error="Please select an option from the dropdown list." prompt="[1] Fatal Flaw: Does not meet design criteria_x000a_[2] Clarity Needed: Needs discussion; insufficient information._x000a_[3] Desired Element: Suggestion for design" sqref="D12:D31" xr:uid="{09FC510B-6351-4BBC-873F-FF9B0360546E}">
      <formula1>$K$12:$K$14</formula1>
    </dataValidation>
    <dataValidation allowBlank="1" showInputMessage="1" showErrorMessage="1" prompt="Please clarify where in the paragraph or in which figure/table  your comment occurs." sqref="C12:C31" xr:uid="{B46E6A69-4025-4F9A-9AEE-8448B55F27F1}"/>
    <dataValidation type="list" allowBlank="1" showInputMessage="1" showErrorMessage="1" errorTitle="Error" error="Please select an option from the dropdown list." prompt="The Designer will select the resolution status during the designer response period. The Reviewer will then concur or contest the selected status upon receipt of the comment responses." sqref="G12:G31" xr:uid="{B4239F0E-C39D-4755-9A36-5494717FC21E}">
      <formula1>$K$19:$K$22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B6E58"/>
  </sheetPr>
  <dimension ref="A1:J34"/>
  <sheetViews>
    <sheetView showGridLines="0" showZeros="0" topLeftCell="C3" zoomScaleNormal="100" workbookViewId="0">
      <selection activeCell="B9" sqref="B9:D9"/>
    </sheetView>
  </sheetViews>
  <sheetFormatPr defaultColWidth="0" defaultRowHeight="14.25" zeroHeight="1" x14ac:dyDescent="0.2"/>
  <cols>
    <col min="1" max="1" width="2.7109375" style="18" customWidth="1"/>
    <col min="2" max="2" width="15.7109375" style="18" customWidth="1"/>
    <col min="3" max="4" width="30.7109375" style="18" customWidth="1"/>
    <col min="5" max="5" width="60.7109375" style="18" customWidth="1"/>
    <col min="6" max="6" width="15.7109375" style="18" customWidth="1"/>
    <col min="7" max="7" width="60.7109375" style="18" customWidth="1"/>
    <col min="8" max="8" width="2.7109375" style="18" customWidth="1"/>
    <col min="9" max="9" width="28.28515625" style="18" hidden="1" customWidth="1"/>
    <col min="10" max="10" width="22" style="18" hidden="1" customWidth="1"/>
    <col min="11" max="16384" width="9.28515625" style="18" hidden="1"/>
  </cols>
  <sheetData>
    <row r="1" spans="2:10" ht="15" customHeight="1" thickBot="1" x14ac:dyDescent="0.25"/>
    <row r="2" spans="2:10" ht="35.1" customHeight="1" thickBot="1" x14ac:dyDescent="0.25">
      <c r="B2" s="162" t="s">
        <v>18</v>
      </c>
      <c r="C2" s="163"/>
      <c r="D2" s="163"/>
      <c r="E2" s="163"/>
      <c r="F2" s="163"/>
      <c r="G2" s="164"/>
    </row>
    <row r="3" spans="2:10" ht="15" thickBot="1" x14ac:dyDescent="0.25"/>
    <row r="4" spans="2:10" x14ac:dyDescent="0.2">
      <c r="B4" s="140" t="s">
        <v>63</v>
      </c>
      <c r="C4" s="141"/>
      <c r="D4" s="142"/>
      <c r="E4" s="71" t="s">
        <v>2</v>
      </c>
      <c r="F4" s="157" t="s">
        <v>59</v>
      </c>
      <c r="G4" s="158"/>
    </row>
    <row r="5" spans="2:10" ht="24" customHeight="1" x14ac:dyDescent="0.2">
      <c r="B5" s="143">
        <f>'Project Info'!G9</f>
        <v>0</v>
      </c>
      <c r="C5" s="144"/>
      <c r="D5" s="145"/>
      <c r="E5" s="57" t="str">
        <f>'Project Info'!J9</f>
        <v/>
      </c>
      <c r="F5" s="159">
        <f>IF('Project Info'!G11=0,0,'Project Info'!G11)</f>
        <v>0</v>
      </c>
      <c r="G5" s="160"/>
    </row>
    <row r="6" spans="2:10" x14ac:dyDescent="0.2">
      <c r="B6" s="146" t="s">
        <v>3</v>
      </c>
      <c r="C6" s="147"/>
      <c r="D6" s="148"/>
      <c r="E6" s="69" t="s">
        <v>14</v>
      </c>
      <c r="F6" s="130" t="s">
        <v>58</v>
      </c>
      <c r="G6" s="131"/>
    </row>
    <row r="7" spans="2:10" ht="24" customHeight="1" x14ac:dyDescent="0.2">
      <c r="B7" s="149">
        <f>'Project Info'!G17</f>
        <v>0</v>
      </c>
      <c r="C7" s="150"/>
      <c r="D7" s="151"/>
      <c r="E7" s="68">
        <f>IF('Project Info'!G18="Please Enter Number","NA",'Project Info'!G18)</f>
        <v>0</v>
      </c>
      <c r="F7" s="156">
        <f>'Project Info'!G16</f>
        <v>0</v>
      </c>
      <c r="G7" s="161"/>
    </row>
    <row r="8" spans="2:10" x14ac:dyDescent="0.2">
      <c r="B8" s="146" t="s">
        <v>68</v>
      </c>
      <c r="C8" s="147"/>
      <c r="D8" s="148"/>
      <c r="E8" s="69" t="s">
        <v>69</v>
      </c>
      <c r="F8" s="130" t="s">
        <v>67</v>
      </c>
      <c r="G8" s="131"/>
    </row>
    <row r="9" spans="2:10" ht="24" customHeight="1" x14ac:dyDescent="0.2">
      <c r="B9" s="149">
        <f>'Project Info'!G13</f>
        <v>0</v>
      </c>
      <c r="C9" s="150"/>
      <c r="D9" s="151"/>
      <c r="E9" s="68">
        <f>'Project Info'!G14</f>
        <v>0</v>
      </c>
      <c r="F9" s="170">
        <f>'Project Info'!G12</f>
        <v>0</v>
      </c>
      <c r="G9" s="171"/>
    </row>
    <row r="10" spans="2:10" x14ac:dyDescent="0.2">
      <c r="B10" s="146" t="s">
        <v>93</v>
      </c>
      <c r="C10" s="147"/>
      <c r="D10" s="148"/>
      <c r="E10" s="69" t="s">
        <v>1</v>
      </c>
      <c r="F10" s="130" t="s">
        <v>94</v>
      </c>
      <c r="G10" s="131"/>
    </row>
    <row r="11" spans="2:10" ht="24" customHeight="1" thickBot="1" x14ac:dyDescent="0.25">
      <c r="B11" s="165"/>
      <c r="C11" s="166"/>
      <c r="D11" s="167"/>
      <c r="E11" s="70"/>
      <c r="F11" s="168"/>
      <c r="G11" s="169"/>
    </row>
    <row r="12" spans="2:10" ht="30" customHeight="1" thickBot="1" x14ac:dyDescent="0.25">
      <c r="B12" s="25"/>
      <c r="C12" s="25"/>
      <c r="D12" s="25"/>
      <c r="E12" s="25"/>
      <c r="F12" s="25"/>
      <c r="G12" s="25"/>
    </row>
    <row r="13" spans="2:10" ht="30" customHeight="1" thickBot="1" x14ac:dyDescent="0.25">
      <c r="B13" s="113" t="s">
        <v>0</v>
      </c>
      <c r="C13" s="114" t="s">
        <v>79</v>
      </c>
      <c r="D13" s="114" t="s">
        <v>75</v>
      </c>
      <c r="E13" s="114" t="s">
        <v>87</v>
      </c>
      <c r="F13" s="110" t="s">
        <v>95</v>
      </c>
      <c r="G13" s="127" t="s">
        <v>96</v>
      </c>
      <c r="I13" s="91" t="s">
        <v>80</v>
      </c>
      <c r="J13" s="112" t="s">
        <v>81</v>
      </c>
    </row>
    <row r="14" spans="2:10" ht="17.100000000000001" customHeight="1" x14ac:dyDescent="0.2">
      <c r="B14" s="100">
        <f>IF(E14&gt;0,1,0)</f>
        <v>0</v>
      </c>
      <c r="C14" s="101"/>
      <c r="D14" s="102">
        <f t="shared" ref="D14:D33" si="0">I14</f>
        <v>0</v>
      </c>
      <c r="E14" s="101"/>
      <c r="F14" s="104"/>
      <c r="G14" s="111"/>
      <c r="I14" s="86">
        <f>IF(((IF(C14&gt;0,1,0)+IF(E14&gt;0,1,0))&gt;0),I$13,0)</f>
        <v>0</v>
      </c>
      <c r="J14" s="89" t="s">
        <v>78</v>
      </c>
    </row>
    <row r="15" spans="2:10" ht="17.100000000000001" customHeight="1" x14ac:dyDescent="0.2">
      <c r="B15" s="58">
        <f>IF(E15&gt;0,COUNTIF(B$14:B14,"&gt;0")+1,0)</f>
        <v>0</v>
      </c>
      <c r="C15" s="16"/>
      <c r="D15" s="102">
        <f t="shared" si="0"/>
        <v>0</v>
      </c>
      <c r="E15" s="16"/>
      <c r="F15" s="104"/>
      <c r="G15" s="17"/>
      <c r="I15" s="87">
        <f t="shared" ref="I15:I33" si="1">IF(((IF(C15&gt;0,1,0)+IF(E15&gt;0,1,0))&gt;0),I$13,0)</f>
        <v>0</v>
      </c>
      <c r="J15" s="89" t="s">
        <v>77</v>
      </c>
    </row>
    <row r="16" spans="2:10" ht="17.100000000000001" customHeight="1" x14ac:dyDescent="0.2">
      <c r="B16" s="58">
        <f>IF(E16&gt;0,COUNTIF(B$14:B15,"&gt;0")+1,0)</f>
        <v>0</v>
      </c>
      <c r="C16" s="16"/>
      <c r="D16" s="102">
        <f t="shared" si="0"/>
        <v>0</v>
      </c>
      <c r="F16" s="104"/>
      <c r="G16" s="17"/>
      <c r="I16" s="87">
        <f t="shared" si="1"/>
        <v>0</v>
      </c>
      <c r="J16" s="90" t="s">
        <v>76</v>
      </c>
    </row>
    <row r="17" spans="2:10" ht="17.100000000000001" customHeight="1" x14ac:dyDescent="0.2">
      <c r="B17" s="58">
        <f>IF(E17&gt;0,COUNTIF(B$14:B16,"&gt;0")+1,0)</f>
        <v>0</v>
      </c>
      <c r="C17" s="16"/>
      <c r="D17" s="102">
        <f t="shared" si="0"/>
        <v>0</v>
      </c>
      <c r="E17" s="16"/>
      <c r="F17" s="104"/>
      <c r="G17" s="17"/>
      <c r="I17" s="87">
        <f t="shared" si="1"/>
        <v>0</v>
      </c>
    </row>
    <row r="18" spans="2:10" ht="17.100000000000001" customHeight="1" x14ac:dyDescent="0.2">
      <c r="B18" s="58">
        <f>IF(E18&gt;0,COUNTIF(B$14:B17,"&gt;0")+1,0)</f>
        <v>0</v>
      </c>
      <c r="C18" s="16"/>
      <c r="D18" s="102">
        <f t="shared" si="0"/>
        <v>0</v>
      </c>
      <c r="E18" s="16"/>
      <c r="F18" s="104"/>
      <c r="G18" s="17"/>
      <c r="I18" s="87">
        <f t="shared" si="1"/>
        <v>0</v>
      </c>
    </row>
    <row r="19" spans="2:10" ht="17.100000000000001" customHeight="1" x14ac:dyDescent="0.2">
      <c r="B19" s="58">
        <f>IF(E19&gt;0,COUNTIF(B$14:B18,"&gt;0")+1,0)</f>
        <v>0</v>
      </c>
      <c r="C19" s="16"/>
      <c r="D19" s="102">
        <f t="shared" si="0"/>
        <v>0</v>
      </c>
      <c r="E19" s="16"/>
      <c r="F19" s="104"/>
      <c r="G19" s="17"/>
      <c r="I19" s="87">
        <f t="shared" si="1"/>
        <v>0</v>
      </c>
    </row>
    <row r="20" spans="2:10" ht="17.100000000000001" customHeight="1" x14ac:dyDescent="0.2">
      <c r="B20" s="58">
        <f>IF(E20&gt;0,COUNTIF(B$14:B19,"&gt;0")+1,0)</f>
        <v>0</v>
      </c>
      <c r="C20" s="16"/>
      <c r="D20" s="102">
        <f t="shared" si="0"/>
        <v>0</v>
      </c>
      <c r="E20" s="16"/>
      <c r="F20" s="104"/>
      <c r="G20" s="17"/>
      <c r="I20" s="87">
        <f t="shared" si="1"/>
        <v>0</v>
      </c>
      <c r="J20" s="91" t="s">
        <v>82</v>
      </c>
    </row>
    <row r="21" spans="2:10" ht="17.100000000000001" customHeight="1" x14ac:dyDescent="0.2">
      <c r="B21" s="58">
        <f>IF(E21&gt;0,COUNTIF(B$14:B20,"&gt;0")+1,0)</f>
        <v>0</v>
      </c>
      <c r="C21" s="16"/>
      <c r="D21" s="102">
        <f t="shared" si="0"/>
        <v>0</v>
      </c>
      <c r="E21" s="16"/>
      <c r="F21" s="104"/>
      <c r="G21" s="17"/>
      <c r="I21" s="87">
        <f t="shared" si="1"/>
        <v>0</v>
      </c>
      <c r="J21" s="87" t="s">
        <v>83</v>
      </c>
    </row>
    <row r="22" spans="2:10" ht="17.100000000000001" customHeight="1" x14ac:dyDescent="0.2">
      <c r="B22" s="58">
        <f>IF(E22&gt;0,COUNTIF(B$14:B21,"&gt;0")+1,0)</f>
        <v>0</v>
      </c>
      <c r="C22" s="16"/>
      <c r="D22" s="102">
        <f t="shared" si="0"/>
        <v>0</v>
      </c>
      <c r="E22" s="16"/>
      <c r="F22" s="104"/>
      <c r="G22" s="17"/>
      <c r="I22" s="87">
        <f t="shared" si="1"/>
        <v>0</v>
      </c>
      <c r="J22" s="87" t="s">
        <v>84</v>
      </c>
    </row>
    <row r="23" spans="2:10" ht="17.100000000000001" customHeight="1" x14ac:dyDescent="0.2">
      <c r="B23" s="58">
        <f>IF(E23&gt;0,COUNTIF(B$14:B22,"&gt;0")+1,0)</f>
        <v>0</v>
      </c>
      <c r="C23" s="16"/>
      <c r="D23" s="102">
        <f t="shared" si="0"/>
        <v>0</v>
      </c>
      <c r="E23" s="16"/>
      <c r="F23" s="104"/>
      <c r="G23" s="17"/>
      <c r="I23" s="87">
        <f t="shared" si="1"/>
        <v>0</v>
      </c>
      <c r="J23" s="87" t="s">
        <v>85</v>
      </c>
    </row>
    <row r="24" spans="2:10" ht="17.100000000000001" customHeight="1" x14ac:dyDescent="0.2">
      <c r="B24" s="58">
        <f>IF(E24&gt;0,COUNTIF(B$14:B23,"&gt;0")+1,0)</f>
        <v>0</v>
      </c>
      <c r="C24" s="16"/>
      <c r="D24" s="102">
        <f t="shared" si="0"/>
        <v>0</v>
      </c>
      <c r="E24" s="16"/>
      <c r="F24" s="104"/>
      <c r="G24" s="17"/>
      <c r="I24" s="87">
        <f t="shared" si="1"/>
        <v>0</v>
      </c>
      <c r="J24" s="88" t="s">
        <v>86</v>
      </c>
    </row>
    <row r="25" spans="2:10" ht="17.100000000000001" customHeight="1" x14ac:dyDescent="0.2">
      <c r="B25" s="58">
        <f>IF(E25&gt;0,COUNTIF(B$14:B24,"&gt;0")+1,0)</f>
        <v>0</v>
      </c>
      <c r="C25" s="16"/>
      <c r="D25" s="102">
        <f t="shared" si="0"/>
        <v>0</v>
      </c>
      <c r="E25" s="16"/>
      <c r="F25" s="104"/>
      <c r="G25" s="17"/>
      <c r="I25" s="87">
        <f t="shared" si="1"/>
        <v>0</v>
      </c>
    </row>
    <row r="26" spans="2:10" ht="17.100000000000001" customHeight="1" x14ac:dyDescent="0.2">
      <c r="B26" s="58">
        <f>IF(E26&gt;0,COUNTIF(B$14:B25,"&gt;0")+1,0)</f>
        <v>0</v>
      </c>
      <c r="C26" s="16"/>
      <c r="D26" s="102">
        <f t="shared" si="0"/>
        <v>0</v>
      </c>
      <c r="E26" s="16"/>
      <c r="F26" s="104"/>
      <c r="G26" s="17"/>
      <c r="I26" s="87">
        <f t="shared" si="1"/>
        <v>0</v>
      </c>
    </row>
    <row r="27" spans="2:10" ht="17.100000000000001" customHeight="1" x14ac:dyDescent="0.2">
      <c r="B27" s="58">
        <f>IF(E27&gt;0,COUNTIF(B$14:B26,"&gt;0")+1,0)</f>
        <v>0</v>
      </c>
      <c r="C27" s="16"/>
      <c r="D27" s="102">
        <f t="shared" si="0"/>
        <v>0</v>
      </c>
      <c r="E27" s="16"/>
      <c r="F27" s="104"/>
      <c r="G27" s="17"/>
      <c r="I27" s="87">
        <f t="shared" si="1"/>
        <v>0</v>
      </c>
    </row>
    <row r="28" spans="2:10" ht="17.100000000000001" customHeight="1" x14ac:dyDescent="0.2">
      <c r="B28" s="58">
        <f>IF(E28&gt;0,COUNTIF(B$14:B27,"&gt;0")+1,0)</f>
        <v>0</v>
      </c>
      <c r="C28" s="16"/>
      <c r="D28" s="102">
        <f t="shared" si="0"/>
        <v>0</v>
      </c>
      <c r="E28" s="16"/>
      <c r="F28" s="104"/>
      <c r="G28" s="17"/>
      <c r="I28" s="87">
        <f t="shared" si="1"/>
        <v>0</v>
      </c>
    </row>
    <row r="29" spans="2:10" ht="17.100000000000001" customHeight="1" x14ac:dyDescent="0.2">
      <c r="B29" s="58">
        <f>IF(E29&gt;0,COUNTIF(B$14:B28,"&gt;0")+1,0)</f>
        <v>0</v>
      </c>
      <c r="C29" s="16"/>
      <c r="D29" s="102">
        <f t="shared" si="0"/>
        <v>0</v>
      </c>
      <c r="E29" s="16"/>
      <c r="F29" s="104"/>
      <c r="G29" s="17"/>
      <c r="I29" s="87">
        <f t="shared" si="1"/>
        <v>0</v>
      </c>
    </row>
    <row r="30" spans="2:10" ht="17.100000000000001" customHeight="1" x14ac:dyDescent="0.2">
      <c r="B30" s="58">
        <f>IF(E30&gt;0,COUNTIF(B$14:B29,"&gt;0")+1,0)</f>
        <v>0</v>
      </c>
      <c r="C30" s="16"/>
      <c r="D30" s="102">
        <f t="shared" si="0"/>
        <v>0</v>
      </c>
      <c r="E30" s="16"/>
      <c r="F30" s="104"/>
      <c r="G30" s="17"/>
      <c r="I30" s="87">
        <f t="shared" si="1"/>
        <v>0</v>
      </c>
    </row>
    <row r="31" spans="2:10" ht="17.100000000000001" customHeight="1" x14ac:dyDescent="0.2">
      <c r="B31" s="58">
        <f>IF(E31&gt;0,COUNTIF(B$14:B30,"&gt;0")+1,0)</f>
        <v>0</v>
      </c>
      <c r="C31" s="16"/>
      <c r="D31" s="102">
        <f t="shared" si="0"/>
        <v>0</v>
      </c>
      <c r="E31" s="16"/>
      <c r="F31" s="104"/>
      <c r="G31" s="17"/>
      <c r="I31" s="87">
        <f t="shared" si="1"/>
        <v>0</v>
      </c>
    </row>
    <row r="32" spans="2:10" ht="17.100000000000001" customHeight="1" x14ac:dyDescent="0.2">
      <c r="B32" s="58">
        <f>IF(E32&gt;0,COUNTIF(B$14:B31,"&gt;0")+1,0)</f>
        <v>0</v>
      </c>
      <c r="C32" s="16"/>
      <c r="D32" s="102">
        <f t="shared" si="0"/>
        <v>0</v>
      </c>
      <c r="E32" s="16"/>
      <c r="F32" s="104"/>
      <c r="G32" s="17"/>
      <c r="I32" s="87">
        <f t="shared" si="1"/>
        <v>0</v>
      </c>
    </row>
    <row r="33" spans="2:9" ht="17.100000000000001" customHeight="1" thickBot="1" x14ac:dyDescent="0.25">
      <c r="B33" s="59">
        <f>IF(E33&gt;0,COUNTIF(B$14:B32,"&gt;0")+1,0)</f>
        <v>0</v>
      </c>
      <c r="C33" s="20"/>
      <c r="D33" s="115">
        <f t="shared" si="0"/>
        <v>0</v>
      </c>
      <c r="E33" s="20"/>
      <c r="F33" s="126"/>
      <c r="G33" s="21"/>
      <c r="I33" s="88">
        <f t="shared" si="1"/>
        <v>0</v>
      </c>
    </row>
    <row r="34" spans="2:9" ht="15" customHeight="1" x14ac:dyDescent="0.2">
      <c r="C34" s="22"/>
      <c r="D34" s="22"/>
      <c r="E34" s="23"/>
      <c r="F34" s="23"/>
      <c r="G34" s="24"/>
    </row>
  </sheetData>
  <dataConsolidate/>
  <mergeCells count="17">
    <mergeCell ref="F11:G11"/>
    <mergeCell ref="F10:G10"/>
    <mergeCell ref="F9:G9"/>
    <mergeCell ref="F8:G8"/>
    <mergeCell ref="F7:G7"/>
    <mergeCell ref="B11:D11"/>
    <mergeCell ref="B10:D10"/>
    <mergeCell ref="B9:D9"/>
    <mergeCell ref="B8:D8"/>
    <mergeCell ref="B7:D7"/>
    <mergeCell ref="F5:G5"/>
    <mergeCell ref="F6:G6"/>
    <mergeCell ref="F4:G4"/>
    <mergeCell ref="B4:D4"/>
    <mergeCell ref="B2:G2"/>
    <mergeCell ref="B5:D5"/>
    <mergeCell ref="B6:D6"/>
  </mergeCells>
  <conditionalFormatting sqref="B11 E11:F11">
    <cfRule type="cellIs" dxfId="41" priority="9" operator="greaterThan">
      <formula>0</formula>
    </cfRule>
    <cfRule type="cellIs" dxfId="40" priority="10" operator="equal">
      <formula>0</formula>
    </cfRule>
  </conditionalFormatting>
  <conditionalFormatting sqref="D14:D33">
    <cfRule type="cellIs" dxfId="39" priority="5" operator="equal">
      <formula>$I$13</formula>
    </cfRule>
    <cfRule type="cellIs" dxfId="38" priority="6" operator="equal">
      <formula>$J$16</formula>
    </cfRule>
    <cfRule type="cellIs" dxfId="37" priority="7" operator="equal">
      <formula>$J$15</formula>
    </cfRule>
    <cfRule type="cellIs" dxfId="36" priority="8" operator="equal">
      <formula>$J$14</formula>
    </cfRule>
  </conditionalFormatting>
  <conditionalFormatting sqref="F14:F33">
    <cfRule type="cellIs" dxfId="35" priority="1" operator="equal">
      <formula>$J$26</formula>
    </cfRule>
    <cfRule type="cellIs" dxfId="34" priority="2" operator="equal">
      <formula>$J$25</formula>
    </cfRule>
    <cfRule type="cellIs" dxfId="33" priority="3" operator="equal">
      <formula>$J$24</formula>
    </cfRule>
    <cfRule type="cellIs" dxfId="32" priority="4" operator="equal">
      <formula>$J$23</formula>
    </cfRule>
  </conditionalFormatting>
  <dataValidations xWindow="292" yWindow="643" count="3">
    <dataValidation allowBlank="1" showInputMessage="1" showErrorMessage="1" prompt="Please clarify where in the paragraph or in which figure/table  your comment occurs." sqref="C14:C33" xr:uid="{072F06E3-7F4E-4C5A-8E54-4ECE687EBC62}"/>
    <dataValidation type="list" allowBlank="1" showInputMessage="1" errorTitle="Error" error="Please select an option from the dropdown list." prompt="[1] Fatal Flaw: Does not meet design criteria_x000a_[2] Clarity Needed: Needs discussion; insufficient information._x000a_[3] Desired Element: Suggestion for design" sqref="D14:D33" xr:uid="{84EC90B7-01C3-49C2-9C21-49BC9B7F9574}">
      <formula1>$J$14:$J$16</formula1>
    </dataValidation>
    <dataValidation type="list" allowBlank="1" showInputMessage="1" showErrorMessage="1" errorTitle="Error" error="Please select an option from the dropdown list." prompt="The Designer will select the resolution status during the designer response period. The Reviewer will then concur or contest the selected status upon receipt of the comment responses." sqref="F14:F33" xr:uid="{2428D071-25B8-4AEA-8F94-2A871A45A042}">
      <formula1>$J$21:$J$24</formula1>
    </dataValidation>
  </dataValidations>
  <pageMargins left="0.7" right="0.7" top="0.75" bottom="0.75" header="0.3" footer="0.3"/>
  <pageSetup orientation="portrait" r:id="rId1"/>
  <ignoredErrors>
    <ignoredError sqref="D16:D33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444F-90A4-4C5E-A770-8E7951C82300}">
  <sheetPr>
    <tabColor rgb="FF008E29"/>
  </sheetPr>
  <dimension ref="A1:P54"/>
  <sheetViews>
    <sheetView showGridLines="0" showZeros="0" topLeftCell="A3" zoomScaleNormal="100" workbookViewId="0">
      <selection activeCell="E22" sqref="E22"/>
    </sheetView>
  </sheetViews>
  <sheetFormatPr defaultColWidth="0" defaultRowHeight="12.75" zeroHeight="1" x14ac:dyDescent="0.2"/>
  <cols>
    <col min="1" max="1" width="2.7109375" style="3" customWidth="1"/>
    <col min="2" max="2" width="15.7109375" style="3" customWidth="1"/>
    <col min="3" max="4" width="30.7109375" style="3" customWidth="1"/>
    <col min="5" max="5" width="60.7109375" style="3" customWidth="1"/>
    <col min="6" max="6" width="15.7109375" style="3" customWidth="1"/>
    <col min="7" max="7" width="60.7109375" style="3" customWidth="1"/>
    <col min="8" max="8" width="2.7109375" style="3" customWidth="1"/>
    <col min="9" max="10" width="24.5703125" style="3" hidden="1" customWidth="1"/>
    <col min="11" max="13" width="9.28515625" style="3" hidden="1" customWidth="1"/>
    <col min="14" max="14" width="127.7109375" style="3" hidden="1" customWidth="1"/>
    <col min="15" max="16384" width="9.28515625" style="3" hidden="1"/>
  </cols>
  <sheetData>
    <row r="1" spans="2:10" s="18" customFormat="1" ht="15" customHeight="1" thickBot="1" x14ac:dyDescent="0.25"/>
    <row r="2" spans="2:10" s="18" customFormat="1" ht="35.1" customHeight="1" thickBot="1" x14ac:dyDescent="0.25">
      <c r="B2" s="172" t="s">
        <v>19</v>
      </c>
      <c r="C2" s="173"/>
      <c r="D2" s="173"/>
      <c r="E2" s="173"/>
      <c r="F2" s="173"/>
      <c r="G2" s="174"/>
    </row>
    <row r="3" spans="2:10" s="18" customFormat="1" ht="15" thickBot="1" x14ac:dyDescent="0.25"/>
    <row r="4" spans="2:10" s="18" customFormat="1" ht="14.25" x14ac:dyDescent="0.2">
      <c r="B4" s="140" t="s">
        <v>63</v>
      </c>
      <c r="C4" s="141"/>
      <c r="D4" s="142"/>
      <c r="E4" s="71" t="s">
        <v>2</v>
      </c>
      <c r="F4" s="157" t="s">
        <v>59</v>
      </c>
      <c r="G4" s="158"/>
    </row>
    <row r="5" spans="2:10" s="18" customFormat="1" ht="24" customHeight="1" x14ac:dyDescent="0.2">
      <c r="B5" s="143">
        <f>'Project Info'!G9</f>
        <v>0</v>
      </c>
      <c r="C5" s="144"/>
      <c r="D5" s="145"/>
      <c r="E5" s="57" t="str">
        <f>'Project Info'!J9</f>
        <v/>
      </c>
      <c r="F5" s="159">
        <f>IF('Project Info'!G11=0,0,'Project Info'!G11)</f>
        <v>0</v>
      </c>
      <c r="G5" s="160"/>
    </row>
    <row r="6" spans="2:10" s="18" customFormat="1" ht="14.25" x14ac:dyDescent="0.2">
      <c r="B6" s="146" t="s">
        <v>3</v>
      </c>
      <c r="C6" s="147"/>
      <c r="D6" s="148"/>
      <c r="E6" s="69" t="s">
        <v>14</v>
      </c>
      <c r="F6" s="130" t="s">
        <v>58</v>
      </c>
      <c r="G6" s="131"/>
    </row>
    <row r="7" spans="2:10" s="18" customFormat="1" ht="24" customHeight="1" x14ac:dyDescent="0.2">
      <c r="B7" s="149">
        <f>'Project Info'!G17</f>
        <v>0</v>
      </c>
      <c r="C7" s="150"/>
      <c r="D7" s="151"/>
      <c r="E7" s="68">
        <f>IF('Project Info'!G18="Please Enter Number","NA",'Project Info'!G18)</f>
        <v>0</v>
      </c>
      <c r="F7" s="156">
        <f>'Project Info'!G16</f>
        <v>0</v>
      </c>
      <c r="G7" s="161"/>
    </row>
    <row r="8" spans="2:10" s="18" customFormat="1" ht="14.25" x14ac:dyDescent="0.2">
      <c r="B8" s="146" t="s">
        <v>68</v>
      </c>
      <c r="C8" s="147"/>
      <c r="D8" s="148"/>
      <c r="E8" s="69" t="s">
        <v>69</v>
      </c>
      <c r="F8" s="130" t="s">
        <v>67</v>
      </c>
      <c r="G8" s="131"/>
    </row>
    <row r="9" spans="2:10" s="18" customFormat="1" ht="24" customHeight="1" x14ac:dyDescent="0.2">
      <c r="B9" s="149">
        <f>'Project Info'!G13</f>
        <v>0</v>
      </c>
      <c r="C9" s="150"/>
      <c r="D9" s="151"/>
      <c r="E9" s="68">
        <f>'Project Info'!G14</f>
        <v>0</v>
      </c>
      <c r="F9" s="170">
        <f>'Project Info'!G12</f>
        <v>0</v>
      </c>
      <c r="G9" s="171"/>
    </row>
    <row r="10" spans="2:10" s="18" customFormat="1" ht="14.25" x14ac:dyDescent="0.2">
      <c r="B10" s="146" t="s">
        <v>93</v>
      </c>
      <c r="C10" s="147"/>
      <c r="D10" s="148"/>
      <c r="E10" s="69" t="s">
        <v>1</v>
      </c>
      <c r="F10" s="130" t="s">
        <v>94</v>
      </c>
      <c r="G10" s="131"/>
    </row>
    <row r="11" spans="2:10" s="18" customFormat="1" ht="24" customHeight="1" thickBot="1" x14ac:dyDescent="0.25">
      <c r="B11" s="165"/>
      <c r="C11" s="166"/>
      <c r="D11" s="167"/>
      <c r="E11" s="70"/>
      <c r="F11" s="178"/>
      <c r="G11" s="179"/>
    </row>
    <row r="12" spans="2:10" s="18" customFormat="1" ht="15" thickBot="1" x14ac:dyDescent="0.25">
      <c r="B12" s="80"/>
      <c r="C12" s="80"/>
      <c r="D12" s="80"/>
    </row>
    <row r="13" spans="2:10" s="18" customFormat="1" ht="23.25" customHeight="1" thickBot="1" x14ac:dyDescent="0.25">
      <c r="B13" s="180" t="s">
        <v>114</v>
      </c>
      <c r="C13" s="181"/>
      <c r="D13" s="181"/>
      <c r="E13" s="181"/>
      <c r="F13" s="181"/>
      <c r="G13" s="182"/>
    </row>
    <row r="14" spans="2:10" s="18" customFormat="1" ht="30" customHeight="1" thickBot="1" x14ac:dyDescent="0.25">
      <c r="C14" s="25"/>
      <c r="D14" s="25"/>
      <c r="E14" s="25"/>
      <c r="F14" s="25"/>
      <c r="H14" s="72"/>
    </row>
    <row r="15" spans="2:10" s="18" customFormat="1" ht="30" customHeight="1" thickBot="1" x14ac:dyDescent="0.25">
      <c r="B15" s="106" t="s">
        <v>0</v>
      </c>
      <c r="C15" s="107" t="s">
        <v>79</v>
      </c>
      <c r="D15" s="107" t="s">
        <v>75</v>
      </c>
      <c r="E15" s="108" t="s">
        <v>87</v>
      </c>
      <c r="F15" s="110" t="s">
        <v>95</v>
      </c>
      <c r="G15" s="109" t="s">
        <v>96</v>
      </c>
      <c r="I15" s="91" t="s">
        <v>80</v>
      </c>
      <c r="J15" s="91" t="s">
        <v>81</v>
      </c>
    </row>
    <row r="16" spans="2:10" s="18" customFormat="1" ht="14.25" x14ac:dyDescent="0.2">
      <c r="B16" s="100">
        <f>IF(E16&gt;0,1,0)</f>
        <v>0</v>
      </c>
      <c r="C16" s="101"/>
      <c r="D16" s="15">
        <f t="shared" ref="D16:D35" si="0">I16</f>
        <v>0</v>
      </c>
      <c r="E16" s="103"/>
      <c r="F16" s="104"/>
      <c r="G16" s="105"/>
      <c r="I16" s="86">
        <f>IF(((IF(C16&gt;0,1,0)+IF(E16&gt;0,1,0))&gt;0),I$15,0)</f>
        <v>0</v>
      </c>
      <c r="J16" s="89" t="s">
        <v>78</v>
      </c>
    </row>
    <row r="17" spans="2:10" s="18" customFormat="1" ht="17.100000000000001" customHeight="1" x14ac:dyDescent="0.2">
      <c r="B17" s="58">
        <f>IF(E17&gt;0,COUNTIF(B$16:B16,"&gt;0")+1,0)</f>
        <v>0</v>
      </c>
      <c r="C17" s="16"/>
      <c r="D17" s="15">
        <f t="shared" si="0"/>
        <v>0</v>
      </c>
      <c r="E17" s="92"/>
      <c r="F17" s="98"/>
      <c r="G17" s="96"/>
      <c r="I17" s="87">
        <f t="shared" ref="I17:I35" si="1">IF(((IF(C17&gt;0,1,0)+IF(E17&gt;0,1,0))&gt;0),I$15,0)</f>
        <v>0</v>
      </c>
      <c r="J17" s="89" t="s">
        <v>77</v>
      </c>
    </row>
    <row r="18" spans="2:10" s="18" customFormat="1" ht="17.100000000000001" customHeight="1" x14ac:dyDescent="0.2">
      <c r="B18" s="58">
        <f>IF(E18&gt;0,COUNTIF(B$16:B17,"&gt;0")+1,0)</f>
        <v>0</v>
      </c>
      <c r="C18" s="16"/>
      <c r="D18" s="15">
        <f t="shared" si="0"/>
        <v>0</v>
      </c>
      <c r="E18" s="92"/>
      <c r="F18" s="98"/>
      <c r="G18" s="96"/>
      <c r="I18" s="87">
        <f t="shared" si="1"/>
        <v>0</v>
      </c>
      <c r="J18" s="90" t="s">
        <v>76</v>
      </c>
    </row>
    <row r="19" spans="2:10" s="18" customFormat="1" ht="17.100000000000001" customHeight="1" x14ac:dyDescent="0.2">
      <c r="B19" s="58">
        <f>IF(E19&gt;0,COUNTIF(B$16:B18,"&gt;0")+1,0)</f>
        <v>0</v>
      </c>
      <c r="C19" s="16"/>
      <c r="D19" s="15">
        <f t="shared" si="0"/>
        <v>0</v>
      </c>
      <c r="E19" s="92"/>
      <c r="F19" s="98"/>
      <c r="G19" s="96"/>
      <c r="I19" s="87">
        <f t="shared" si="1"/>
        <v>0</v>
      </c>
    </row>
    <row r="20" spans="2:10" s="18" customFormat="1" ht="17.100000000000001" customHeight="1" x14ac:dyDescent="0.2">
      <c r="B20" s="58">
        <f>IF(E20&gt;0,COUNTIF(B$16:B19,"&gt;0")+1,0)</f>
        <v>0</v>
      </c>
      <c r="C20" s="16"/>
      <c r="D20" s="15">
        <f t="shared" si="0"/>
        <v>0</v>
      </c>
      <c r="E20" s="92"/>
      <c r="F20" s="98"/>
      <c r="G20" s="96"/>
      <c r="I20" s="87">
        <f t="shared" si="1"/>
        <v>0</v>
      </c>
    </row>
    <row r="21" spans="2:10" s="18" customFormat="1" ht="17.100000000000001" customHeight="1" x14ac:dyDescent="0.2">
      <c r="B21" s="58">
        <f>IF(E21&gt;0,COUNTIF(B$16:B20,"&gt;0")+1,0)</f>
        <v>0</v>
      </c>
      <c r="C21" s="16"/>
      <c r="D21" s="15">
        <f t="shared" si="0"/>
        <v>0</v>
      </c>
      <c r="E21" s="92"/>
      <c r="F21" s="98"/>
      <c r="G21" s="96"/>
      <c r="I21" s="87">
        <f t="shared" si="1"/>
        <v>0</v>
      </c>
    </row>
    <row r="22" spans="2:10" s="18" customFormat="1" ht="17.100000000000001" customHeight="1" x14ac:dyDescent="0.2">
      <c r="B22" s="58">
        <f>IF(E22&gt;0,COUNTIF(B$16:B21,"&gt;0")+1,0)</f>
        <v>0</v>
      </c>
      <c r="C22" s="16"/>
      <c r="D22" s="15">
        <f t="shared" si="0"/>
        <v>0</v>
      </c>
      <c r="E22" s="92"/>
      <c r="F22" s="98"/>
      <c r="G22" s="96"/>
      <c r="I22" s="87">
        <f t="shared" si="1"/>
        <v>0</v>
      </c>
      <c r="J22" s="91" t="s">
        <v>82</v>
      </c>
    </row>
    <row r="23" spans="2:10" s="18" customFormat="1" ht="17.100000000000001" customHeight="1" x14ac:dyDescent="0.2">
      <c r="B23" s="58">
        <f>IF(E23&gt;0,COUNTIF(B$16:B22,"&gt;0")+1,0)</f>
        <v>0</v>
      </c>
      <c r="C23" s="16"/>
      <c r="D23" s="15">
        <f t="shared" si="0"/>
        <v>0</v>
      </c>
      <c r="E23" s="92"/>
      <c r="F23" s="98"/>
      <c r="G23" s="96"/>
      <c r="I23" s="87">
        <f t="shared" si="1"/>
        <v>0</v>
      </c>
      <c r="J23" s="87" t="s">
        <v>83</v>
      </c>
    </row>
    <row r="24" spans="2:10" s="18" customFormat="1" ht="17.100000000000001" customHeight="1" x14ac:dyDescent="0.2">
      <c r="B24" s="58">
        <f>IF(E24&gt;0,COUNTIF(B$16:B23,"&gt;0")+1,0)</f>
        <v>0</v>
      </c>
      <c r="C24" s="16"/>
      <c r="D24" s="15">
        <f t="shared" si="0"/>
        <v>0</v>
      </c>
      <c r="E24" s="92"/>
      <c r="F24" s="98"/>
      <c r="G24" s="96"/>
      <c r="I24" s="87">
        <f t="shared" si="1"/>
        <v>0</v>
      </c>
      <c r="J24" s="87" t="s">
        <v>84</v>
      </c>
    </row>
    <row r="25" spans="2:10" s="18" customFormat="1" ht="17.100000000000001" customHeight="1" x14ac:dyDescent="0.2">
      <c r="B25" s="58">
        <f>IF(E25&gt;0,COUNTIF(B$16:B24,"&gt;0")+1,0)</f>
        <v>0</v>
      </c>
      <c r="C25" s="16"/>
      <c r="D25" s="15">
        <f t="shared" si="0"/>
        <v>0</v>
      </c>
      <c r="E25" s="92"/>
      <c r="F25" s="98"/>
      <c r="G25" s="96"/>
      <c r="I25" s="87">
        <f t="shared" si="1"/>
        <v>0</v>
      </c>
      <c r="J25" s="87" t="s">
        <v>85</v>
      </c>
    </row>
    <row r="26" spans="2:10" s="18" customFormat="1" ht="17.100000000000001" customHeight="1" x14ac:dyDescent="0.2">
      <c r="B26" s="58">
        <f>IF(E26&gt;0,COUNTIF(B$16:B25,"&gt;0")+1,0)</f>
        <v>0</v>
      </c>
      <c r="C26" s="16"/>
      <c r="D26" s="15">
        <f t="shared" si="0"/>
        <v>0</v>
      </c>
      <c r="E26" s="92"/>
      <c r="F26" s="98"/>
      <c r="G26" s="96"/>
      <c r="I26" s="87">
        <f t="shared" si="1"/>
        <v>0</v>
      </c>
      <c r="J26" s="88" t="s">
        <v>86</v>
      </c>
    </row>
    <row r="27" spans="2:10" s="18" customFormat="1" ht="17.100000000000001" customHeight="1" x14ac:dyDescent="0.2">
      <c r="B27" s="58">
        <f>IF(E27&gt;0,COUNTIF(B$16:B26,"&gt;0")+1,0)</f>
        <v>0</v>
      </c>
      <c r="C27" s="16"/>
      <c r="D27" s="15">
        <f t="shared" si="0"/>
        <v>0</v>
      </c>
      <c r="E27" s="92"/>
      <c r="F27" s="98"/>
      <c r="G27" s="96"/>
      <c r="I27" s="87">
        <f t="shared" si="1"/>
        <v>0</v>
      </c>
    </row>
    <row r="28" spans="2:10" s="18" customFormat="1" ht="17.100000000000001" customHeight="1" x14ac:dyDescent="0.2">
      <c r="B28" s="58">
        <f>IF(E28&gt;0,COUNTIF(B$16:B27,"&gt;0")+1,0)</f>
        <v>0</v>
      </c>
      <c r="C28" s="16"/>
      <c r="D28" s="15">
        <f t="shared" si="0"/>
        <v>0</v>
      </c>
      <c r="E28" s="92"/>
      <c r="F28" s="98"/>
      <c r="G28" s="96"/>
      <c r="I28" s="87">
        <f t="shared" si="1"/>
        <v>0</v>
      </c>
    </row>
    <row r="29" spans="2:10" s="18" customFormat="1" ht="17.100000000000001" customHeight="1" x14ac:dyDescent="0.2">
      <c r="B29" s="58">
        <f>IF(E29&gt;0,COUNTIF(B$16:B28,"&gt;0")+1,0)</f>
        <v>0</v>
      </c>
      <c r="C29" s="16"/>
      <c r="D29" s="15">
        <f t="shared" si="0"/>
        <v>0</v>
      </c>
      <c r="E29" s="92"/>
      <c r="F29" s="98"/>
      <c r="G29" s="96"/>
      <c r="I29" s="87">
        <f t="shared" si="1"/>
        <v>0</v>
      </c>
    </row>
    <row r="30" spans="2:10" s="18" customFormat="1" ht="17.100000000000001" customHeight="1" x14ac:dyDescent="0.2">
      <c r="B30" s="58">
        <f>IF(E30&gt;0,COUNTIF(B$16:B29,"&gt;0")+1,0)</f>
        <v>0</v>
      </c>
      <c r="C30" s="16"/>
      <c r="D30" s="15">
        <f t="shared" si="0"/>
        <v>0</v>
      </c>
      <c r="E30" s="92"/>
      <c r="F30" s="98"/>
      <c r="G30" s="96"/>
      <c r="I30" s="87">
        <f t="shared" si="1"/>
        <v>0</v>
      </c>
    </row>
    <row r="31" spans="2:10" s="18" customFormat="1" ht="17.100000000000001" customHeight="1" x14ac:dyDescent="0.2">
      <c r="B31" s="58">
        <f>IF(E31&gt;0,COUNTIF(B$16:B30,"&gt;0")+1,0)</f>
        <v>0</v>
      </c>
      <c r="C31" s="16"/>
      <c r="D31" s="15">
        <f t="shared" si="0"/>
        <v>0</v>
      </c>
      <c r="E31" s="92"/>
      <c r="F31" s="98"/>
      <c r="G31" s="96"/>
      <c r="I31" s="87">
        <f t="shared" si="1"/>
        <v>0</v>
      </c>
    </row>
    <row r="32" spans="2:10" s="18" customFormat="1" ht="17.100000000000001" customHeight="1" x14ac:dyDescent="0.2">
      <c r="B32" s="58">
        <f>IF(E32&gt;0,COUNTIF(B$16:B31,"&gt;0")+1,0)</f>
        <v>0</v>
      </c>
      <c r="C32" s="16"/>
      <c r="D32" s="15">
        <f t="shared" si="0"/>
        <v>0</v>
      </c>
      <c r="E32" s="92"/>
      <c r="F32" s="98"/>
      <c r="G32" s="96"/>
      <c r="I32" s="87">
        <f t="shared" si="1"/>
        <v>0</v>
      </c>
    </row>
    <row r="33" spans="2:16" s="18" customFormat="1" ht="17.100000000000001" customHeight="1" x14ac:dyDescent="0.2">
      <c r="B33" s="58">
        <f>IF(E33&gt;0,COUNTIF(B$16:B32,"&gt;0")+1,0)</f>
        <v>0</v>
      </c>
      <c r="C33" s="16"/>
      <c r="D33" s="15">
        <f t="shared" si="0"/>
        <v>0</v>
      </c>
      <c r="E33" s="92"/>
      <c r="F33" s="98"/>
      <c r="G33" s="96"/>
      <c r="I33" s="87">
        <f t="shared" si="1"/>
        <v>0</v>
      </c>
    </row>
    <row r="34" spans="2:16" s="18" customFormat="1" ht="17.100000000000001" customHeight="1" x14ac:dyDescent="0.2">
      <c r="B34" s="58">
        <f>IF(E34&gt;0,COUNTIF(B$16:B33,"&gt;0")+1,0)</f>
        <v>0</v>
      </c>
      <c r="C34" s="16"/>
      <c r="D34" s="15">
        <f t="shared" si="0"/>
        <v>0</v>
      </c>
      <c r="E34" s="92"/>
      <c r="F34" s="98"/>
      <c r="G34" s="96"/>
      <c r="I34" s="87">
        <f t="shared" si="1"/>
        <v>0</v>
      </c>
    </row>
    <row r="35" spans="2:16" s="18" customFormat="1" ht="17.100000000000001" customHeight="1" thickBot="1" x14ac:dyDescent="0.25">
      <c r="B35" s="59">
        <f>IF(E35&gt;0,COUNTIF(B$16:B34,"&gt;0")+1,0)</f>
        <v>0</v>
      </c>
      <c r="C35" s="20"/>
      <c r="D35" s="19">
        <f t="shared" si="0"/>
        <v>0</v>
      </c>
      <c r="E35" s="93"/>
      <c r="F35" s="99"/>
      <c r="G35" s="97"/>
      <c r="I35" s="88">
        <f t="shared" si="1"/>
        <v>0</v>
      </c>
    </row>
    <row r="36" spans="2:16" s="18" customFormat="1" ht="15" customHeight="1" thickBot="1" x14ac:dyDescent="0.25">
      <c r="J36" s="183" t="s">
        <v>62</v>
      </c>
      <c r="K36" s="183"/>
      <c r="L36" s="183"/>
      <c r="M36" s="183"/>
      <c r="N36" s="183"/>
      <c r="O36" s="183"/>
      <c r="P36" s="183"/>
    </row>
    <row r="37" spans="2:16" s="18" customFormat="1" ht="26.25" customHeight="1" thickBot="1" x14ac:dyDescent="0.25">
      <c r="B37" s="184" t="s">
        <v>20</v>
      </c>
      <c r="C37" s="185"/>
      <c r="D37" s="185"/>
      <c r="E37" s="185"/>
      <c r="F37" s="185"/>
      <c r="G37" s="186"/>
      <c r="J37" s="187" t="s">
        <v>61</v>
      </c>
      <c r="K37" s="187"/>
      <c r="L37" s="187"/>
      <c r="M37" s="187"/>
      <c r="N37" s="187"/>
      <c r="O37" s="187"/>
      <c r="P37" s="187"/>
    </row>
    <row r="38" spans="2:16" s="18" customFormat="1" ht="40.15" customHeight="1" x14ac:dyDescent="0.2">
      <c r="B38" s="188" t="s">
        <v>91</v>
      </c>
      <c r="C38" s="189"/>
      <c r="D38" s="189"/>
      <c r="E38" s="189"/>
      <c r="F38" s="189"/>
      <c r="G38" s="190"/>
    </row>
    <row r="39" spans="2:16" s="18" customFormat="1" ht="15" customHeight="1" x14ac:dyDescent="0.2">
      <c r="B39" s="74"/>
      <c r="C39" s="75"/>
      <c r="D39" s="191" cm="1">
        <f t="array" ref="D39">IFERROR(_xlfn.IFS(K41=2,N39,K41=7,N39,K41=5,N41),0)</f>
        <v>0</v>
      </c>
      <c r="E39" s="191"/>
      <c r="F39" s="191"/>
      <c r="G39" s="192"/>
      <c r="J39" s="60">
        <v>1</v>
      </c>
      <c r="K39" s="61">
        <f>IF(B41&gt;0,3,0)</f>
        <v>0</v>
      </c>
      <c r="L39" s="76">
        <f>J39+K39</f>
        <v>1</v>
      </c>
      <c r="N39" s="94" t="s">
        <v>88</v>
      </c>
    </row>
    <row r="40" spans="2:16" s="18" customFormat="1" ht="7.15" customHeight="1" x14ac:dyDescent="0.2">
      <c r="B40" s="81"/>
      <c r="G40" s="77"/>
    </row>
    <row r="41" spans="2:16" s="18" customFormat="1" ht="60" customHeight="1" thickBot="1" x14ac:dyDescent="0.25">
      <c r="B41" s="175"/>
      <c r="C41" s="176"/>
      <c r="D41" s="176"/>
      <c r="E41" s="176"/>
      <c r="F41" s="176"/>
      <c r="G41" s="177"/>
      <c r="J41" s="63">
        <f>IF(B41&gt;0,5,0)</f>
        <v>0</v>
      </c>
      <c r="K41" s="64">
        <f>J39+J41</f>
        <v>1</v>
      </c>
      <c r="N41" s="94" t="s">
        <v>64</v>
      </c>
    </row>
    <row r="42" spans="2:16" ht="30" customHeight="1" x14ac:dyDescent="0.2">
      <c r="B42" s="188" t="s">
        <v>90</v>
      </c>
      <c r="C42" s="189"/>
      <c r="D42" s="189"/>
      <c r="E42" s="189"/>
      <c r="F42" s="189"/>
      <c r="G42" s="190"/>
    </row>
    <row r="43" spans="2:16" ht="15" customHeight="1" x14ac:dyDescent="0.2">
      <c r="B43" s="78"/>
      <c r="C43" s="79"/>
      <c r="D43" s="191" cm="1">
        <f t="array" ref="D43">IFERROR(_xlfn.IFS(K45=2,N43,K45=7,N43,K45=5,N45),0)</f>
        <v>0</v>
      </c>
      <c r="E43" s="191"/>
      <c r="F43" s="191"/>
      <c r="G43" s="192"/>
      <c r="J43" s="60">
        <v>1</v>
      </c>
      <c r="K43" s="61">
        <f>IF(B45&gt;0,3,0)</f>
        <v>0</v>
      </c>
      <c r="L43" s="76">
        <f>J43+K43</f>
        <v>1</v>
      </c>
      <c r="N43" s="95" t="s">
        <v>65</v>
      </c>
    </row>
    <row r="44" spans="2:16" ht="7.15" customHeight="1" x14ac:dyDescent="0.2">
      <c r="B44" s="81"/>
      <c r="C44" s="18"/>
      <c r="D44" s="18"/>
      <c r="E44" s="18"/>
      <c r="F44" s="18"/>
      <c r="G44" s="77"/>
    </row>
    <row r="45" spans="2:16" ht="60" customHeight="1" x14ac:dyDescent="0.2">
      <c r="B45" s="175"/>
      <c r="C45" s="176"/>
      <c r="D45" s="176"/>
      <c r="E45" s="176"/>
      <c r="F45" s="176"/>
      <c r="G45" s="177"/>
      <c r="J45" s="63">
        <f>IF(B45&gt;0,5,0)</f>
        <v>0</v>
      </c>
      <c r="K45" s="64">
        <f>J43+J45</f>
        <v>1</v>
      </c>
      <c r="N45" s="94" t="s">
        <v>64</v>
      </c>
    </row>
    <row r="46" spans="2:16" ht="40.15" customHeight="1" x14ac:dyDescent="0.2">
      <c r="B46" s="196" t="s">
        <v>89</v>
      </c>
      <c r="C46" s="197"/>
      <c r="D46" s="197"/>
      <c r="E46" s="197"/>
      <c r="F46" s="197"/>
      <c r="G46" s="198"/>
    </row>
    <row r="47" spans="2:16" ht="15" customHeight="1" x14ac:dyDescent="0.2">
      <c r="B47" s="78"/>
      <c r="C47" s="79"/>
      <c r="D47" s="191" cm="1">
        <f t="array" ref="D47">IFERROR(_xlfn.IFS(K49=2,N47,K49=7,N47,K49=5,N49),0)</f>
        <v>0</v>
      </c>
      <c r="E47" s="191"/>
      <c r="F47" s="191"/>
      <c r="G47" s="192"/>
      <c r="J47" s="60">
        <v>1</v>
      </c>
      <c r="K47" s="61">
        <f>IF(B49&gt;0,3,0)</f>
        <v>0</v>
      </c>
      <c r="L47" s="76">
        <f>J47+K47</f>
        <v>1</v>
      </c>
      <c r="N47" s="95" t="s">
        <v>92</v>
      </c>
    </row>
    <row r="48" spans="2:16" ht="7.15" customHeight="1" x14ac:dyDescent="0.2">
      <c r="B48" s="81"/>
      <c r="C48" s="18"/>
      <c r="D48" s="18"/>
      <c r="E48" s="18"/>
      <c r="F48" s="18"/>
      <c r="G48" s="77"/>
    </row>
    <row r="49" spans="2:14" ht="60" customHeight="1" x14ac:dyDescent="0.2">
      <c r="B49" s="175"/>
      <c r="C49" s="176"/>
      <c r="D49" s="176"/>
      <c r="E49" s="176"/>
      <c r="F49" s="176"/>
      <c r="G49" s="177"/>
      <c r="J49" s="63">
        <f>IF(B49&gt;0,5,0)</f>
        <v>0</v>
      </c>
      <c r="K49" s="64">
        <f>J47+J49</f>
        <v>1</v>
      </c>
      <c r="N49" s="94" t="s">
        <v>64</v>
      </c>
    </row>
    <row r="50" spans="2:14" ht="40.15" customHeight="1" x14ac:dyDescent="0.2">
      <c r="B50" s="193" t="s">
        <v>111</v>
      </c>
      <c r="C50" s="194"/>
      <c r="D50" s="194"/>
      <c r="E50" s="194"/>
      <c r="F50" s="194"/>
      <c r="G50" s="195"/>
    </row>
    <row r="51" spans="2:14" ht="15" customHeight="1" x14ac:dyDescent="0.2">
      <c r="B51" s="78"/>
      <c r="C51" s="79"/>
      <c r="D51" s="191" cm="1">
        <f t="array" ref="D51">IFERROR(_xlfn.IFS(K53=2,N51,K53=7,N51,K53=5,N53),0)</f>
        <v>0</v>
      </c>
      <c r="E51" s="191"/>
      <c r="F51" s="191"/>
      <c r="G51" s="192"/>
      <c r="J51" s="60">
        <v>1</v>
      </c>
      <c r="K51" s="61">
        <f>IF(B53&gt;0,3,0)</f>
        <v>0</v>
      </c>
      <c r="L51" s="76">
        <f>J51+K51</f>
        <v>1</v>
      </c>
      <c r="N51" s="94" t="s">
        <v>66</v>
      </c>
    </row>
    <row r="52" spans="2:14" ht="7.15" customHeight="1" x14ac:dyDescent="0.2">
      <c r="B52" s="81"/>
      <c r="C52" s="18"/>
      <c r="D52" s="18"/>
      <c r="E52" s="18"/>
      <c r="F52" s="18"/>
      <c r="G52" s="77"/>
    </row>
    <row r="53" spans="2:14" ht="60" customHeight="1" x14ac:dyDescent="0.2">
      <c r="B53" s="175"/>
      <c r="C53" s="176"/>
      <c r="D53" s="176"/>
      <c r="E53" s="176"/>
      <c r="F53" s="176"/>
      <c r="G53" s="177"/>
      <c r="J53" s="63">
        <f>IF(B53&gt;0,5,0)</f>
        <v>0</v>
      </c>
      <c r="K53" s="64">
        <f>J51+J53</f>
        <v>1</v>
      </c>
      <c r="N53" s="94" t="s">
        <v>64</v>
      </c>
    </row>
    <row r="54" spans="2:14" x14ac:dyDescent="0.2"/>
  </sheetData>
  <mergeCells count="33">
    <mergeCell ref="B50:G50"/>
    <mergeCell ref="D51:G51"/>
    <mergeCell ref="B53:G53"/>
    <mergeCell ref="B42:G42"/>
    <mergeCell ref="D43:G43"/>
    <mergeCell ref="B45:G45"/>
    <mergeCell ref="B46:G46"/>
    <mergeCell ref="D47:G47"/>
    <mergeCell ref="B49:G49"/>
    <mergeCell ref="J36:P36"/>
    <mergeCell ref="B37:G37"/>
    <mergeCell ref="J37:P37"/>
    <mergeCell ref="B38:G38"/>
    <mergeCell ref="D39:G39"/>
    <mergeCell ref="B41:G41"/>
    <mergeCell ref="B10:D10"/>
    <mergeCell ref="F10:G10"/>
    <mergeCell ref="B11:D11"/>
    <mergeCell ref="F11:G11"/>
    <mergeCell ref="B13:G13"/>
    <mergeCell ref="B7:D7"/>
    <mergeCell ref="F7:G7"/>
    <mergeCell ref="B8:D8"/>
    <mergeCell ref="F8:G8"/>
    <mergeCell ref="B9:D9"/>
    <mergeCell ref="F9:G9"/>
    <mergeCell ref="B6:D6"/>
    <mergeCell ref="F6:G6"/>
    <mergeCell ref="B2:G2"/>
    <mergeCell ref="B4:D4"/>
    <mergeCell ref="F4:G4"/>
    <mergeCell ref="B5:D5"/>
    <mergeCell ref="F5:G5"/>
  </mergeCells>
  <conditionalFormatting sqref="B11">
    <cfRule type="cellIs" dxfId="31" priority="11" operator="greaterThan">
      <formula>0</formula>
    </cfRule>
    <cfRule type="cellIs" dxfId="30" priority="12" operator="equal">
      <formula>0</formula>
    </cfRule>
  </conditionalFormatting>
  <conditionalFormatting sqref="B41:G41">
    <cfRule type="expression" dxfId="29" priority="25">
      <formula>$L$39&gt;=3</formula>
    </cfRule>
    <cfRule type="expression" dxfId="28" priority="27">
      <formula>$L$39=2</formula>
    </cfRule>
  </conditionalFormatting>
  <conditionalFormatting sqref="B45:G45">
    <cfRule type="expression" dxfId="27" priority="22">
      <formula>$L$43&gt;=3</formula>
    </cfRule>
    <cfRule type="expression" dxfId="26" priority="24">
      <formula>$L$43=2</formula>
    </cfRule>
  </conditionalFormatting>
  <conditionalFormatting sqref="B49:G49">
    <cfRule type="expression" dxfId="25" priority="28">
      <formula>$L$47&gt;=3</formula>
    </cfRule>
    <cfRule type="expression" dxfId="24" priority="30">
      <formula>$L$47=2</formula>
    </cfRule>
  </conditionalFormatting>
  <conditionalFormatting sqref="B53:G53">
    <cfRule type="expression" dxfId="23" priority="17">
      <formula>$L$51&gt;=3</formula>
    </cfRule>
    <cfRule type="expression" dxfId="22" priority="19">
      <formula>$L$51=2</formula>
    </cfRule>
  </conditionalFormatting>
  <conditionalFormatting sqref="D16:D35">
    <cfRule type="cellIs" dxfId="21" priority="5" operator="equal">
      <formula>$I$15</formula>
    </cfRule>
    <cfRule type="cellIs" dxfId="20" priority="6" operator="equal">
      <formula>$J$18</formula>
    </cfRule>
    <cfRule type="cellIs" dxfId="19" priority="7" operator="equal">
      <formula>$J$17</formula>
    </cfRule>
    <cfRule type="cellIs" dxfId="18" priority="8" operator="equal">
      <formula>$J$16</formula>
    </cfRule>
  </conditionalFormatting>
  <conditionalFormatting sqref="D39:G39">
    <cfRule type="expression" dxfId="17" priority="16">
      <formula>$D$39=N41</formula>
    </cfRule>
  </conditionalFormatting>
  <conditionalFormatting sqref="D43:G43">
    <cfRule type="expression" dxfId="16" priority="15">
      <formula>$D$43=N45</formula>
    </cfRule>
  </conditionalFormatting>
  <conditionalFormatting sqref="D47:G47">
    <cfRule type="expression" dxfId="15" priority="14">
      <formula>$D$47=N49</formula>
    </cfRule>
  </conditionalFormatting>
  <conditionalFormatting sqref="D51:G51">
    <cfRule type="expression" dxfId="14" priority="13">
      <formula>$D$51=N53</formula>
    </cfRule>
  </conditionalFormatting>
  <conditionalFormatting sqref="E11">
    <cfRule type="cellIs" dxfId="13" priority="9" operator="greaterThan">
      <formula>0</formula>
    </cfRule>
  </conditionalFormatting>
  <conditionalFormatting sqref="E11:F11">
    <cfRule type="cellIs" dxfId="12" priority="10" operator="equal">
      <formula>0</formula>
    </cfRule>
  </conditionalFormatting>
  <conditionalFormatting sqref="F11">
    <cfRule type="cellIs" dxfId="11" priority="20" operator="greaterThan">
      <formula>0</formula>
    </cfRule>
  </conditionalFormatting>
  <conditionalFormatting sqref="F16:F35">
    <cfRule type="cellIs" dxfId="10" priority="1" operator="equal">
      <formula>$J$26</formula>
    </cfRule>
    <cfRule type="cellIs" dxfId="9" priority="2" operator="equal">
      <formula>$J$25</formula>
    </cfRule>
    <cfRule type="cellIs" dxfId="8" priority="3" operator="equal">
      <formula>$J$24</formula>
    </cfRule>
    <cfRule type="cellIs" dxfId="7" priority="4" operator="equal">
      <formula>$J$23</formula>
    </cfRule>
  </conditionalFormatting>
  <dataValidations xWindow="608" yWindow="428" count="3">
    <dataValidation allowBlank="1" showInputMessage="1" showErrorMessage="1" prompt="Please clarify where in the paragraph or in which figure/table  your comment occurs." sqref="C16:C35" xr:uid="{7DBE4FE9-2B6D-4B6C-839B-0FB3F069A915}"/>
    <dataValidation type="list" allowBlank="1" showInputMessage="1" errorTitle="Error" error="Please select an option from the dropdown list." prompt="[1] Fatal Flaw: Does not meet design criteria_x000a_[2] Clarity Needed: Needs discussion; insufficient information, misunderstanding of design criteria_x000a_[3] Desired Element: Suggestion for design, future consideration" sqref="D16:D35" xr:uid="{6E6B3ABC-A211-41E4-9FF9-2440CDFB52AC}">
      <formula1>$J$16:$J$18</formula1>
    </dataValidation>
    <dataValidation type="list" allowBlank="1" showInputMessage="1" showErrorMessage="1" errorTitle="Error" error="Please select an option from the dropdown list." prompt="The Designer will select the resolution status during the designer response period. The Reviewer will then concur or contest the selected status upon receipt of the comment responses." sqref="F16:F35" xr:uid="{85B50536-7BD2-4108-9444-8342F9473C74}">
      <formula1>$J$23:$J$26</formula1>
    </dataValidation>
  </dataValidations>
  <hyperlinks>
    <hyperlink ref="G14:H14" r:id="rId1" display="2013 WCDG" xr:uid="{AE36B722-F69D-4BD0-B905-5EB00AC3AA63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5" r:id="rId5" name="Option Button 1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19050</xdr:rowOff>
                  </from>
                  <to>
                    <xdr:col>1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6" name="Option Button 1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19050</xdr:rowOff>
                  </from>
                  <to>
                    <xdr:col>2</xdr:col>
                    <xdr:colOff>438150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7" name="Option Button 15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19050</xdr:rowOff>
                  </from>
                  <to>
                    <xdr:col>1</xdr:col>
                    <xdr:colOff>523875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8" name="Option Button 16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2</xdr:col>
                    <xdr:colOff>552450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" name="Group Box 17">
              <controlPr defaultSize="0" autoFill="0" autoPict="0">
                <anchor moveWithCells="1">
                  <from>
                    <xdr:col>0</xdr:col>
                    <xdr:colOff>133350</xdr:colOff>
                    <xdr:row>37</xdr:row>
                    <xdr:rowOff>409575</xdr:rowOff>
                  </from>
                  <to>
                    <xdr:col>2</xdr:col>
                    <xdr:colOff>828675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0" name="Option Button 18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19050</xdr:rowOff>
                  </from>
                  <to>
                    <xdr:col>1</xdr:col>
                    <xdr:colOff>676275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1" name="Option Button 19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50</xdr:row>
                    <xdr:rowOff>19050</xdr:rowOff>
                  </from>
                  <to>
                    <xdr:col>2</xdr:col>
                    <xdr:colOff>552450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2" name="Group Box 20">
              <controlPr defaultSize="0" autoFill="0" autoPict="0">
                <anchor moveWithCells="1">
                  <from>
                    <xdr:col>0</xdr:col>
                    <xdr:colOff>133350</xdr:colOff>
                    <xdr:row>41</xdr:row>
                    <xdr:rowOff>285750</xdr:rowOff>
                  </from>
                  <to>
                    <xdr:col>2</xdr:col>
                    <xdr:colOff>714375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3" name="Group Box 21">
              <controlPr defaultSize="0" autoFill="0" autoPict="0">
                <anchor moveWithCells="1">
                  <from>
                    <xdr:col>0</xdr:col>
                    <xdr:colOff>133350</xdr:colOff>
                    <xdr:row>45</xdr:row>
                    <xdr:rowOff>361950</xdr:rowOff>
                  </from>
                  <to>
                    <xdr:col>2</xdr:col>
                    <xdr:colOff>742950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4" name="Group Box 22">
              <controlPr defaultSize="0" autoFill="0" autoPict="0">
                <anchor moveWithCells="1">
                  <from>
                    <xdr:col>0</xdr:col>
                    <xdr:colOff>133350</xdr:colOff>
                    <xdr:row>49</xdr:row>
                    <xdr:rowOff>400050</xdr:rowOff>
                  </from>
                  <to>
                    <xdr:col>2</xdr:col>
                    <xdr:colOff>819150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5" name="Option Button 2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19050</xdr:rowOff>
                  </from>
                  <to>
                    <xdr:col>1</xdr:col>
                    <xdr:colOff>600075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6" name="Option Button 24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46</xdr:row>
                    <xdr:rowOff>19050</xdr:rowOff>
                  </from>
                  <to>
                    <xdr:col>2</xdr:col>
                    <xdr:colOff>552450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844B-290C-4D36-B4D3-7F3BAA911F3A}">
  <sheetPr>
    <tabColor theme="1" tint="0.499984740745262"/>
  </sheetPr>
  <dimension ref="A1:A2"/>
  <sheetViews>
    <sheetView showGridLines="0" zoomScale="110" zoomScaleNormal="110" workbookViewId="0"/>
  </sheetViews>
  <sheetFormatPr defaultColWidth="0" defaultRowHeight="12.75" zeroHeight="1" x14ac:dyDescent="0.2"/>
  <cols>
    <col min="1" max="1" width="118.28515625" style="129" customWidth="1"/>
    <col min="2" max="16384" width="9.28515625" style="129" hidden="1"/>
  </cols>
  <sheetData>
    <row r="1" s="129" customFormat="1" ht="409.5" customHeight="1" x14ac:dyDescent="0.2"/>
    <row r="2" s="129" customFormat="1" ht="71.25" customHeight="1" x14ac:dyDescent="0.2"/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AFA4-BE51-4CF4-AAEF-1768066B24FD}">
  <sheetPr codeName="Sheet5">
    <tabColor theme="1" tint="0.499984740745262"/>
  </sheetPr>
  <dimension ref="A1:AD22"/>
  <sheetViews>
    <sheetView showGridLines="0" showZeros="0" tabSelected="1" topLeftCell="D4" zoomScale="85" zoomScaleNormal="85" workbookViewId="0">
      <selection activeCell="G17" sqref="G17:G18"/>
    </sheetView>
  </sheetViews>
  <sheetFormatPr defaultColWidth="9.28515625" defaultRowHeight="0" customHeight="1" zeroHeight="1" x14ac:dyDescent="0.2"/>
  <cols>
    <col min="1" max="1" width="3.28515625" style="1" hidden="1" customWidth="1"/>
    <col min="2" max="2" width="3.7109375" style="3" hidden="1" customWidth="1"/>
    <col min="3" max="3" width="96.7109375" style="30" hidden="1" customWidth="1"/>
    <col min="4" max="4" width="3.28515625" style="1" customWidth="1"/>
    <col min="5" max="5" width="35.28515625" style="2" customWidth="1"/>
    <col min="6" max="6" width="3.28515625" style="1" customWidth="1"/>
    <col min="7" max="7" width="42.5703125" style="3" customWidth="1"/>
    <col min="8" max="8" width="4.7109375" style="1" customWidth="1"/>
    <col min="9" max="9" width="3.28515625" style="1" customWidth="1"/>
    <col min="10" max="10" width="44.7109375" style="3" hidden="1" customWidth="1"/>
    <col min="11" max="11" width="9.28515625" style="1" hidden="1" customWidth="1"/>
    <col min="12" max="12" width="9.28515625" style="3" hidden="1" customWidth="1"/>
    <col min="13" max="14" width="26.7109375" style="3" hidden="1" customWidth="1"/>
    <col min="15" max="15" width="11" style="3" hidden="1" customWidth="1"/>
    <col min="16" max="16" width="9.28515625" style="1" hidden="1" customWidth="1"/>
    <col min="17" max="17" width="8.7109375" style="3" hidden="1" customWidth="1"/>
    <col min="18" max="19" width="26.7109375" style="3" hidden="1" customWidth="1"/>
    <col min="20" max="20" width="11" style="3" hidden="1" customWidth="1"/>
    <col min="21" max="21" width="9.28515625" style="3" hidden="1" customWidth="1"/>
    <col min="22" max="22" width="6.7109375" style="3" hidden="1" customWidth="1"/>
    <col min="23" max="24" width="28.5703125" style="3" hidden="1" customWidth="1"/>
    <col min="25" max="25" width="11" style="3" hidden="1" customWidth="1"/>
    <col min="26" max="26" width="9.28515625" style="1" hidden="1" customWidth="1"/>
    <col min="27" max="30" width="9.28515625" style="3" hidden="1" customWidth="1"/>
    <col min="31" max="33" width="9.28515625" style="1" customWidth="1"/>
    <col min="34" max="16384" width="9.28515625" style="1"/>
  </cols>
  <sheetData>
    <row r="1" spans="2:30" ht="15" customHeight="1" thickBot="1" x14ac:dyDescent="0.25"/>
    <row r="2" spans="2:30" ht="25.15" customHeight="1" x14ac:dyDescent="0.2">
      <c r="B2" s="203" t="s">
        <v>29</v>
      </c>
      <c r="C2" s="204"/>
      <c r="E2" s="216" t="s">
        <v>17</v>
      </c>
      <c r="F2" s="217"/>
      <c r="G2" s="217"/>
      <c r="H2" s="218"/>
    </row>
    <row r="3" spans="2:30" ht="25.15" customHeight="1" thickBot="1" x14ac:dyDescent="0.25">
      <c r="B3" s="205"/>
      <c r="C3" s="206"/>
      <c r="E3" s="219" t="str">
        <f>IF((IF(G6&gt;0,1,0)+IF(G7&gt;0,1,0)+IF(G8&gt;0,1,0)+IF(G9&gt;0,1,0)+IF(G10&gt;0,1,0))=5,CONCATENATE("SR", 'Project Info'!G6, "_MP",'Project Info'!G7,"_",'Project Info'!G8,"_",G9, "_",G10, "CommentForm"),"Please fill in the orange highlighted cells below to see correct title.")</f>
        <v>Please fill in the orange highlighted cells below to see correct title.</v>
      </c>
      <c r="F3" s="220"/>
      <c r="G3" s="220"/>
      <c r="H3" s="221"/>
    </row>
    <row r="4" spans="2:30" ht="15" customHeight="1" thickBot="1" x14ac:dyDescent="0.25">
      <c r="L4" s="213" t="s">
        <v>55</v>
      </c>
      <c r="M4" s="214"/>
      <c r="N4" s="214"/>
      <c r="O4" s="215"/>
      <c r="Q4" s="207" t="s">
        <v>54</v>
      </c>
      <c r="R4" s="208"/>
      <c r="S4" s="208"/>
      <c r="T4" s="209"/>
      <c r="V4" s="210" t="s">
        <v>36</v>
      </c>
      <c r="W4" s="211"/>
      <c r="X4" s="211"/>
      <c r="Y4" s="212"/>
      <c r="AA4" s="82" t="s">
        <v>70</v>
      </c>
      <c r="AB4" s="82" t="s">
        <v>71</v>
      </c>
      <c r="AC4" s="82" t="s">
        <v>72</v>
      </c>
      <c r="AD4" s="82" t="s">
        <v>73</v>
      </c>
    </row>
    <row r="5" spans="2:30" ht="15" customHeight="1" x14ac:dyDescent="0.2">
      <c r="B5" s="31"/>
      <c r="C5" s="35"/>
      <c r="E5" s="4"/>
      <c r="F5" s="5"/>
      <c r="G5" s="10"/>
      <c r="H5" s="11"/>
      <c r="L5" s="52" t="s">
        <v>9</v>
      </c>
      <c r="M5" s="53" t="s">
        <v>44</v>
      </c>
      <c r="N5" s="53"/>
      <c r="O5" s="54" t="s">
        <v>33</v>
      </c>
      <c r="Q5" s="47" t="s">
        <v>9</v>
      </c>
      <c r="R5" s="48" t="s">
        <v>44</v>
      </c>
      <c r="S5" s="48"/>
      <c r="T5" s="49" t="s">
        <v>33</v>
      </c>
      <c r="U5" s="38"/>
      <c r="V5" s="47" t="s">
        <v>9</v>
      </c>
      <c r="W5" s="48" t="s">
        <v>44</v>
      </c>
      <c r="X5" s="48"/>
      <c r="Y5" s="49" t="s">
        <v>33</v>
      </c>
    </row>
    <row r="6" spans="2:30" ht="25.15" customHeight="1" thickBot="1" x14ac:dyDescent="0.25">
      <c r="B6" s="29">
        <v>1</v>
      </c>
      <c r="C6" s="33" t="s">
        <v>21</v>
      </c>
      <c r="E6" s="6" t="s">
        <v>4</v>
      </c>
      <c r="F6" s="7"/>
      <c r="G6" s="62"/>
      <c r="H6" s="12"/>
      <c r="J6" s="55" t="str">
        <f>IF(G6&gt;0,CONCATENATE("SR",G6,"_"),"")</f>
        <v/>
      </c>
      <c r="K6" s="65"/>
      <c r="L6" s="50" cm="1">
        <f t="array" ref="L6">IFERROR(_xlfn.IFS($G$15="NWR",Q6,$G$15="OR",V6),0)</f>
        <v>0</v>
      </c>
      <c r="M6" s="128" cm="1">
        <f t="array" ref="M6">IFERROR(_xlfn.IFS($G$15="NWR",R6,$G$15="OR",W6),0)</f>
        <v>0</v>
      </c>
      <c r="N6" s="128" cm="1">
        <f t="array" ref="N6">IFERROR(_xlfn.IFS($G$15="NWR",S6,$G$15="OR",X6),0)</f>
        <v>0</v>
      </c>
      <c r="O6" s="51" cm="1">
        <f t="array" ref="O6">IFERROR(_xlfn.IFS($G$15="NWR",T6,$G$15="OR",Y6),0)</f>
        <v>0</v>
      </c>
      <c r="Q6" s="39" t="s">
        <v>34</v>
      </c>
      <c r="R6" s="3" t="s">
        <v>48</v>
      </c>
      <c r="S6" s="42" t="s">
        <v>56</v>
      </c>
      <c r="T6" s="40">
        <v>3607887406</v>
      </c>
      <c r="V6" s="83" t="s">
        <v>36</v>
      </c>
      <c r="W6" s="84" t="s">
        <v>127</v>
      </c>
      <c r="X6" s="84" t="s">
        <v>128</v>
      </c>
      <c r="Y6" s="85">
        <v>3603572728</v>
      </c>
      <c r="AA6" s="199" t="s">
        <v>74</v>
      </c>
      <c r="AB6" s="200"/>
      <c r="AC6" s="200"/>
      <c r="AD6" s="201"/>
    </row>
    <row r="7" spans="2:30" ht="25.15" customHeight="1" thickTop="1" thickBot="1" x14ac:dyDescent="0.25">
      <c r="B7" s="29">
        <v>2</v>
      </c>
      <c r="C7" s="34" t="s">
        <v>22</v>
      </c>
      <c r="E7" s="6" t="s">
        <v>5</v>
      </c>
      <c r="F7" s="7"/>
      <c r="G7" s="28"/>
      <c r="H7" s="12"/>
      <c r="J7" s="66" t="str">
        <f>IF(G7&gt;0,CONCATENATE("MP",G7,"_"),"")</f>
        <v/>
      </c>
      <c r="K7" s="65"/>
      <c r="L7" s="50" cm="1">
        <f t="array" ref="L7">IFERROR(_xlfn.IFS($G$15="NWR",Q7,$G$15="OR",V7),0)</f>
        <v>0</v>
      </c>
      <c r="M7" s="128" cm="1">
        <f t="array" ref="M7">IFERROR(_xlfn.IFS($G$15="NWR",R7,$G$15="OR",W7),0)</f>
        <v>0</v>
      </c>
      <c r="N7" s="128" cm="1">
        <f t="array" ref="N7">IFERROR(_xlfn.IFS($G$15="NWR",S7,$G$15="OR",X7),0)</f>
        <v>0</v>
      </c>
      <c r="O7" s="51" cm="1">
        <f t="array" ref="O7">IFERROR(_xlfn.IFS($G$15="NWR",T7,$G$15="OR",Y7),0)</f>
        <v>0</v>
      </c>
      <c r="Q7" s="39" t="s">
        <v>34</v>
      </c>
      <c r="R7" s="42" t="s">
        <v>47</v>
      </c>
      <c r="S7" s="42" t="s">
        <v>37</v>
      </c>
      <c r="T7" s="40">
        <v>3607575856</v>
      </c>
      <c r="V7" s="39" t="s">
        <v>36</v>
      </c>
      <c r="W7" s="42" t="s">
        <v>118</v>
      </c>
      <c r="X7" s="42" t="s">
        <v>119</v>
      </c>
      <c r="Y7" s="40">
        <v>3605706664</v>
      </c>
    </row>
    <row r="8" spans="2:30" ht="25.15" customHeight="1" thickTop="1" thickBot="1" x14ac:dyDescent="0.25">
      <c r="B8" s="29">
        <v>3</v>
      </c>
      <c r="C8" s="34" t="s">
        <v>25</v>
      </c>
      <c r="E8" s="6" t="s">
        <v>6</v>
      </c>
      <c r="F8" s="7"/>
      <c r="G8" s="26"/>
      <c r="H8" s="12"/>
      <c r="J8" s="66" t="str">
        <f>IF(G8&gt;0,G8,"")</f>
        <v/>
      </c>
      <c r="K8" s="65"/>
      <c r="L8" s="50" cm="1">
        <f t="array" ref="L8">IFERROR(_xlfn.IFS($G$15="NWR",Q8,$G$15="OR",V8),0)</f>
        <v>0</v>
      </c>
      <c r="M8" s="128" cm="1">
        <f t="array" ref="M8">IFERROR(_xlfn.IFS($G$15="NWR",R8,$G$15="OR",W8),0)</f>
        <v>0</v>
      </c>
      <c r="N8" s="128" cm="1">
        <f t="array" ref="N8">IFERROR(_xlfn.IFS($G$15="NWR",S8,$G$15="OR",X8),0)</f>
        <v>0</v>
      </c>
      <c r="O8" s="51" cm="1">
        <f t="array" ref="O8">IFERROR(_xlfn.IFS($G$15="NWR",T8,$G$15="OR",Y8),0)</f>
        <v>0</v>
      </c>
      <c r="Q8" s="43" t="s">
        <v>34</v>
      </c>
      <c r="R8" s="44" t="s">
        <v>53</v>
      </c>
      <c r="S8" s="44" t="s">
        <v>57</v>
      </c>
      <c r="T8" s="45">
        <v>3608487103</v>
      </c>
      <c r="V8" s="41" t="s">
        <v>36</v>
      </c>
      <c r="W8" s="42" t="s">
        <v>122</v>
      </c>
      <c r="X8" s="42" t="s">
        <v>123</v>
      </c>
      <c r="Y8" s="40">
        <v>3604123422</v>
      </c>
    </row>
    <row r="9" spans="2:30" ht="25.15" customHeight="1" thickTop="1" thickBot="1" x14ac:dyDescent="0.25">
      <c r="B9" s="29">
        <v>4</v>
      </c>
      <c r="C9" s="34" t="s">
        <v>23</v>
      </c>
      <c r="E9" s="6" t="s">
        <v>7</v>
      </c>
      <c r="F9" s="7"/>
      <c r="G9" s="26"/>
      <c r="H9" s="12"/>
      <c r="J9" s="67" t="str">
        <f>CONCATENATE(J6,J7,J8)</f>
        <v/>
      </c>
      <c r="K9" s="65"/>
      <c r="L9" s="50" cm="1">
        <f t="array" ref="L9">IFERROR(_xlfn.IFS($G$15="NWR",Q9,$G$15="OR",V9),0)</f>
        <v>0</v>
      </c>
      <c r="M9" s="128" cm="1">
        <f t="array" ref="M9">IFERROR(_xlfn.IFS($G$15="NWR",R9,$G$15="OR",W9),0)</f>
        <v>0</v>
      </c>
      <c r="N9" s="128" cm="1">
        <f t="array" ref="N9">IFERROR(_xlfn.IFS($G$15="NWR",S9,$G$15="OR",X9),0)</f>
        <v>0</v>
      </c>
      <c r="O9" s="51" cm="1">
        <f t="array" ref="O9">IFERROR(_xlfn.IFS($G$15="NWR",T9,$G$15="OR",Y9),0)</f>
        <v>0</v>
      </c>
      <c r="Q9" s="39" t="s">
        <v>35</v>
      </c>
      <c r="R9" s="42" t="s">
        <v>49</v>
      </c>
      <c r="S9" s="42" t="s">
        <v>38</v>
      </c>
      <c r="T9" s="40">
        <v>2064404269</v>
      </c>
      <c r="V9" s="41" t="s">
        <v>36</v>
      </c>
      <c r="W9" s="42" t="s">
        <v>120</v>
      </c>
      <c r="X9" s="42" t="s">
        <v>121</v>
      </c>
      <c r="Y9" s="40">
        <v>3604895772</v>
      </c>
    </row>
    <row r="10" spans="2:30" ht="25.15" customHeight="1" thickTop="1" thickBot="1" x14ac:dyDescent="0.25">
      <c r="B10" s="29">
        <v>5</v>
      </c>
      <c r="C10" s="34" t="s">
        <v>24</v>
      </c>
      <c r="E10" s="6" t="s">
        <v>8</v>
      </c>
      <c r="F10" s="7"/>
      <c r="G10" s="26"/>
      <c r="H10" s="12"/>
      <c r="L10" s="50" cm="1">
        <f t="array" ref="L10">IFERROR(_xlfn.IFS($G$15="NWR",Q10,$G$15="OR",V10),0)</f>
        <v>0</v>
      </c>
      <c r="M10" s="128" cm="1">
        <f t="array" ref="M10">IFERROR(_xlfn.IFS($G$15="NWR",R10,$G$15="OR",W10),0)</f>
        <v>0</v>
      </c>
      <c r="N10" s="128" cm="1">
        <f t="array" ref="N10">IFERROR(_xlfn.IFS($G$15="NWR",S10,$G$15="OR",X10),0)</f>
        <v>0</v>
      </c>
      <c r="O10" s="51" cm="1">
        <f t="array" ref="O10">IFERROR(_xlfn.IFS($G$15="NWR",T10,$G$15="OR",Y10),0)</f>
        <v>0</v>
      </c>
      <c r="Q10" s="39" t="s">
        <v>35</v>
      </c>
      <c r="R10" s="42" t="s">
        <v>52</v>
      </c>
      <c r="S10" s="42" t="s">
        <v>42</v>
      </c>
      <c r="T10" s="40">
        <v>2064404577</v>
      </c>
      <c r="V10" s="41" t="s">
        <v>36</v>
      </c>
      <c r="W10" s="42" t="s">
        <v>130</v>
      </c>
      <c r="X10" s="42" t="s">
        <v>131</v>
      </c>
      <c r="Y10" s="40">
        <v>3603572835</v>
      </c>
    </row>
    <row r="11" spans="2:30" ht="25.15" customHeight="1" thickTop="1" thickBot="1" x14ac:dyDescent="0.25">
      <c r="B11" s="29">
        <v>7</v>
      </c>
      <c r="C11" s="34" t="s">
        <v>26</v>
      </c>
      <c r="E11" s="6" t="s">
        <v>10</v>
      </c>
      <c r="F11" s="7"/>
      <c r="G11" s="27"/>
      <c r="H11" s="12"/>
      <c r="L11" s="50" cm="1">
        <f t="array" ref="L11">IFERROR(_xlfn.IFS($G$15="NWR",Q11,$G$15="OR",V11),0)</f>
        <v>0</v>
      </c>
      <c r="M11" s="128" cm="1">
        <f t="array" ref="M11">IFERROR(_xlfn.IFS($G$15="NWR",R11,$G$15="OR",W11),0)</f>
        <v>0</v>
      </c>
      <c r="N11" s="128" cm="1">
        <f t="array" ref="N11">IFERROR(_xlfn.IFS($G$15="NWR",S11,$G$15="OR",X11),0)</f>
        <v>0</v>
      </c>
      <c r="O11" s="51" cm="1">
        <f t="array" ref="O11">IFERROR(_xlfn.IFS($G$15="NWR",T11,$G$15="OR",Y11),0)</f>
        <v>0</v>
      </c>
      <c r="Q11" s="39" t="s">
        <v>35</v>
      </c>
      <c r="R11" s="42" t="s">
        <v>50</v>
      </c>
      <c r="S11" s="42" t="s">
        <v>39</v>
      </c>
      <c r="T11" s="40">
        <v>2064404301</v>
      </c>
      <c r="V11" s="41" t="s">
        <v>36</v>
      </c>
      <c r="W11" s="42" t="s">
        <v>124</v>
      </c>
      <c r="X11" s="42" t="s">
        <v>125</v>
      </c>
      <c r="Y11" s="40">
        <v>3608743016</v>
      </c>
    </row>
    <row r="12" spans="2:30" ht="25.15" customHeight="1" thickTop="1" thickBot="1" x14ac:dyDescent="0.25">
      <c r="B12" s="29">
        <v>8</v>
      </c>
      <c r="C12" s="34" t="s">
        <v>27</v>
      </c>
      <c r="E12" s="6" t="s">
        <v>11</v>
      </c>
      <c r="F12" s="7"/>
      <c r="G12" s="27"/>
      <c r="H12" s="12"/>
      <c r="L12" s="50" cm="1">
        <f t="array" ref="L12">IFERROR(_xlfn.IFS($G$15="NWR",Q12,$G$15="OR",V12),0)</f>
        <v>0</v>
      </c>
      <c r="M12" s="128" cm="1">
        <f t="array" ref="M12">IFERROR(_xlfn.IFS($G$15="NWR",R12,$G$15="OR",W12),0)</f>
        <v>0</v>
      </c>
      <c r="N12" s="128" cm="1">
        <f t="array" ref="N12">IFERROR(_xlfn.IFS($G$15="NWR",S12,$G$15="OR",X12),0)</f>
        <v>0</v>
      </c>
      <c r="O12" s="51" cm="1">
        <f t="array" ref="O12">IFERROR(_xlfn.IFS($G$15="NWR",T12,$G$15="OR",Y12),0)</f>
        <v>0</v>
      </c>
      <c r="Q12" s="39" t="s">
        <v>35</v>
      </c>
      <c r="R12" s="42" t="s">
        <v>51</v>
      </c>
      <c r="S12" s="42" t="s">
        <v>40</v>
      </c>
      <c r="T12" s="40">
        <v>2064404618</v>
      </c>
      <c r="V12" s="41" t="s">
        <v>36</v>
      </c>
      <c r="W12" s="42" t="s">
        <v>129</v>
      </c>
      <c r="X12" s="42" t="s">
        <v>132</v>
      </c>
      <c r="Y12" s="40">
        <v>2533656700</v>
      </c>
    </row>
    <row r="13" spans="2:30" ht="25.15" customHeight="1" thickTop="1" thickBot="1" x14ac:dyDescent="0.25">
      <c r="B13" s="29">
        <v>9</v>
      </c>
      <c r="C13" s="34" t="s">
        <v>28</v>
      </c>
      <c r="E13" s="6" t="s">
        <v>12</v>
      </c>
      <c r="F13" s="7"/>
      <c r="G13" s="26"/>
      <c r="H13" s="12"/>
      <c r="L13" s="50" cm="1">
        <f t="array" ref="L13">IFERROR(_xlfn.IFS($G$15="NWR",Q13,$G$15="OR",V13),0)</f>
        <v>0</v>
      </c>
      <c r="M13" s="128" cm="1">
        <f t="array" ref="M13">IFERROR(_xlfn.IFS($G$15="NWR",R13,$G$15="OR",W13),0)</f>
        <v>0</v>
      </c>
      <c r="N13" s="128" cm="1">
        <f t="array" ref="N13">IFERROR(_xlfn.IFS($G$15="NWR",S13,$G$15="OR",X13),0)</f>
        <v>0</v>
      </c>
      <c r="O13" s="51" cm="1">
        <f t="array" ref="O13">IFERROR(_xlfn.IFS($G$15="NWR",T13,$G$15="OR",Y13),0)</f>
        <v>0</v>
      </c>
      <c r="Q13" s="39" t="s">
        <v>35</v>
      </c>
      <c r="R13" s="42" t="s">
        <v>116</v>
      </c>
      <c r="S13" s="42" t="s">
        <v>117</v>
      </c>
      <c r="T13" s="40">
        <v>4253629033</v>
      </c>
      <c r="V13" s="43" t="s">
        <v>36</v>
      </c>
      <c r="W13" s="44" t="s">
        <v>126</v>
      </c>
      <c r="X13" s="44" t="s">
        <v>133</v>
      </c>
      <c r="Y13" s="45">
        <v>5096640860</v>
      </c>
    </row>
    <row r="14" spans="2:30" ht="25.15" customHeight="1" thickTop="1" thickBot="1" x14ac:dyDescent="0.25">
      <c r="B14" s="29">
        <v>10</v>
      </c>
      <c r="C14" s="34" t="s">
        <v>30</v>
      </c>
      <c r="E14" s="6" t="s">
        <v>13</v>
      </c>
      <c r="F14" s="7"/>
      <c r="G14" s="73"/>
      <c r="H14" s="12"/>
      <c r="L14" s="50" cm="1">
        <f t="array" ref="L14">IFERROR(_xlfn.IFS($G$15="NWR",Q14,$G$15="OR",V14),0)</f>
        <v>0</v>
      </c>
      <c r="M14" s="128" cm="1">
        <f t="array" ref="M14">IFERROR(_xlfn.IFS($G$15="NWR",R14,$G$15="OR",W14),0)</f>
        <v>0</v>
      </c>
      <c r="N14" s="128" cm="1">
        <f t="array" ref="N14">IFERROR(_xlfn.IFS($G$15="NWR",S14,$G$15="OR",X14),0)</f>
        <v>0</v>
      </c>
      <c r="O14" s="51" cm="1">
        <f t="array" ref="O14">IFERROR(_xlfn.IFS($G$15="NWR",T14,$G$15="OR",Y14),0)</f>
        <v>0</v>
      </c>
      <c r="Q14" s="39" t="s">
        <v>35</v>
      </c>
      <c r="R14" s="42" t="s">
        <v>45</v>
      </c>
      <c r="S14" s="42" t="s">
        <v>41</v>
      </c>
      <c r="T14" s="40">
        <v>4254568534</v>
      </c>
      <c r="V14" s="46"/>
      <c r="W14" s="44"/>
      <c r="X14" s="44"/>
      <c r="Y14" s="45"/>
    </row>
    <row r="15" spans="2:30" ht="25.15" customHeight="1" thickTop="1" thickBot="1" x14ac:dyDescent="0.25">
      <c r="B15" s="29"/>
      <c r="C15" s="34"/>
      <c r="E15" s="6" t="s">
        <v>9</v>
      </c>
      <c r="F15" s="7"/>
      <c r="G15" s="26"/>
      <c r="H15" s="12"/>
      <c r="L15" s="50" cm="1">
        <f t="array" ref="L15">IFERROR(_xlfn.IFS($G$15="NWR",Q15,$G$15="OR",V15),0)</f>
        <v>0</v>
      </c>
      <c r="M15" s="128" cm="1">
        <f t="array" ref="M15">IFERROR(_xlfn.IFS($G$15="NWR",R15,$G$15="OR",W15),0)</f>
        <v>0</v>
      </c>
      <c r="N15" s="128" cm="1">
        <f t="array" ref="N15">IFERROR(_xlfn.IFS($G$15="NWR",S15,$G$15="OR",X15),0)</f>
        <v>0</v>
      </c>
      <c r="O15" s="51" cm="1">
        <f t="array" ref="O15">IFERROR(_xlfn.IFS($G$15="NWR",T15,$G$15="OR",Y15),0)</f>
        <v>0</v>
      </c>
      <c r="Q15" s="43" t="s">
        <v>35</v>
      </c>
      <c r="R15" s="44" t="s">
        <v>46</v>
      </c>
      <c r="S15" s="44" t="s">
        <v>43</v>
      </c>
      <c r="T15" s="45">
        <v>5092222403</v>
      </c>
    </row>
    <row r="16" spans="2:30" ht="25.15" customHeight="1" thickTop="1" thickBot="1" x14ac:dyDescent="0.25">
      <c r="B16" s="29"/>
      <c r="C16" s="33"/>
      <c r="E16" s="6" t="s">
        <v>60</v>
      </c>
      <c r="F16" s="7"/>
      <c r="G16" s="26"/>
      <c r="H16" s="12"/>
    </row>
    <row r="17" spans="2:13" ht="25.15" customHeight="1" thickTop="1" thickBot="1" x14ac:dyDescent="0.25">
      <c r="B17" s="29"/>
      <c r="C17" s="34" t="s">
        <v>32</v>
      </c>
      <c r="E17" s="6" t="s">
        <v>15</v>
      </c>
      <c r="F17" s="7"/>
      <c r="G17" s="26">
        <f>IFERROR(IF(G16&gt;0,(VLOOKUP(G16,M5:O14,2,0)),0),0)</f>
        <v>0</v>
      </c>
      <c r="H17" s="12"/>
    </row>
    <row r="18" spans="2:13" ht="25.15" customHeight="1" thickTop="1" thickBot="1" x14ac:dyDescent="0.25">
      <c r="B18" s="29"/>
      <c r="C18" s="37" t="s">
        <v>31</v>
      </c>
      <c r="E18" s="6" t="s">
        <v>16</v>
      </c>
      <c r="F18" s="7"/>
      <c r="G18" s="73">
        <f>IFERROR(IF(G17&gt;0,VLOOKUP(G17,N6:O14,2,0),0),"Please Enter Number")</f>
        <v>0</v>
      </c>
      <c r="H18" s="12"/>
      <c r="M18" s="55">
        <f>IFERROR(IF(G16&gt;0,(VLOOKUP(G16,M5:O15,2,0)),0),0)</f>
        <v>0</v>
      </c>
    </row>
    <row r="19" spans="2:13" ht="15" customHeight="1" thickTop="1" thickBot="1" x14ac:dyDescent="0.25">
      <c r="B19" s="32"/>
      <c r="C19" s="36"/>
      <c r="E19" s="8"/>
      <c r="F19" s="9"/>
      <c r="G19" s="13"/>
      <c r="H19" s="14"/>
      <c r="M19" s="56">
        <f>IFERROR(IF(G17&gt;0,VLOOKUP(G17,N6:O15,2),0),0)</f>
        <v>0</v>
      </c>
    </row>
    <row r="20" spans="2:13" ht="15" customHeight="1" x14ac:dyDescent="0.2">
      <c r="E20" s="202" t="s">
        <v>115</v>
      </c>
      <c r="F20" s="202"/>
      <c r="G20" s="202"/>
      <c r="H20" s="202"/>
    </row>
    <row r="21" spans="2:13" ht="24" hidden="1" customHeight="1" x14ac:dyDescent="0.2">
      <c r="E21" s="1"/>
      <c r="G21" s="1"/>
    </row>
    <row r="22" spans="2:13" ht="24" hidden="1" customHeight="1" x14ac:dyDescent="0.2">
      <c r="E22" s="1"/>
      <c r="G22" s="1"/>
    </row>
  </sheetData>
  <dataConsolidate/>
  <mergeCells count="8">
    <mergeCell ref="AA6:AD6"/>
    <mergeCell ref="E20:H20"/>
    <mergeCell ref="B2:C3"/>
    <mergeCell ref="Q4:T4"/>
    <mergeCell ref="V4:Y4"/>
    <mergeCell ref="L4:O4"/>
    <mergeCell ref="E2:H2"/>
    <mergeCell ref="E3:H3"/>
  </mergeCells>
  <conditionalFormatting sqref="E2:H2">
    <cfRule type="expression" dxfId="6" priority="4">
      <formula>$E$3="Please fill in the orange highlighted cells below to see correct title."</formula>
    </cfRule>
  </conditionalFormatting>
  <conditionalFormatting sqref="E3:H3">
    <cfRule type="cellIs" dxfId="5" priority="7" operator="notEqual">
      <formula>"Please fill in the orange highlighted cells below to see correct title."</formula>
    </cfRule>
    <cfRule type="cellIs" dxfId="4" priority="10" operator="equal">
      <formula>"Please fill in the orange highlighted cells below to see correct title."</formula>
    </cfRule>
  </conditionalFormatting>
  <conditionalFormatting sqref="G6:G10">
    <cfRule type="cellIs" dxfId="3" priority="9" operator="equal">
      <formula>0</formula>
    </cfRule>
  </conditionalFormatting>
  <conditionalFormatting sqref="G6:G18">
    <cfRule type="cellIs" dxfId="2" priority="2" operator="greaterThan">
      <formula>0</formula>
    </cfRule>
  </conditionalFormatting>
  <conditionalFormatting sqref="G11:G18">
    <cfRule type="cellIs" dxfId="1" priority="3" operator="equal">
      <formula>0</formula>
    </cfRule>
  </conditionalFormatting>
  <conditionalFormatting sqref="G18">
    <cfRule type="cellIs" dxfId="0" priority="1" operator="equal">
      <formula>"Please Enter Number"</formula>
    </cfRule>
  </conditionalFormatting>
  <dataValidations xWindow="253" yWindow="491" count="10">
    <dataValidation type="list" allowBlank="1" showInputMessage="1" showErrorMessage="1" sqref="G10" xr:uid="{1D0A44EF-37DA-42A3-96B4-A92B215B2248}">
      <formula1>"HQReview, IntReview, ExtReview"</formula1>
    </dataValidation>
    <dataValidation type="list" allowBlank="1" showInputMessage="1" showErrorMessage="1" sqref="G15" xr:uid="{17B3A47E-F8D6-4B26-A5D0-1E1BC9F9B1BA}">
      <formula1>"ER, NCR, NWR, OR, SCR, SWR"</formula1>
    </dataValidation>
    <dataValidation type="date" operator="greaterThan" allowBlank="1" showInputMessage="1" showErrorMessage="1" errorTitle="Invalid Input" error="Please type a date in the format: MM/DD/YY." prompt="MM/DD/YY" sqref="G11" xr:uid="{EAC981FC-6944-4A9D-B862-A4BF913062EF}">
      <formula1>44348</formula1>
    </dataValidation>
    <dataValidation allowBlank="1" showInputMessage="1" showErrorMessage="1" prompt="Full Name" sqref="G13" xr:uid="{D1C11EA5-2FCB-40D8-9928-FD11D991FC86}"/>
    <dataValidation type="whole" errorStyle="warning" operator="greaterThan" allowBlank="1" showErrorMessage="1" errorTitle="Are you sure?" error="Please use a whole number with no letters. Use a comma to seperate multiple roads." sqref="G6" xr:uid="{BB398F8C-99B2-439F-8BB3-464CEA464475}">
      <formula1>0</formula1>
    </dataValidation>
    <dataValidation type="decimal" errorStyle="warning" operator="greaterThan" allowBlank="1" showInputMessage="1" showErrorMessage="1" errorTitle="Are you sure?" error="Please use numbers only, with an accuracy to two decimal places. Dashes and commas may be used for multiple mileposts." prompt="Accuracy to 2 decimal places." sqref="G7" xr:uid="{BDE998DB-E432-44B1-B7CC-5FB9A0AC2DD8}">
      <formula1>0</formula1>
    </dataValidation>
    <dataValidation allowBlank="1" showInputMessage="1" showErrorMessage="1" promptTitle="Keep concise with no spaces" prompt="Use HQ Hyd. File Naming Procedure" sqref="G8" xr:uid="{5E6CE9D3-391D-4D30-9865-AA291A9EF70C}"/>
    <dataValidation errorStyle="information" allowBlank="1" showDropDown="1" showInputMessage="1" showErrorMessage="1" errorTitle="Cell Formula Over-ride" error="Change Contact Phone?" sqref="G18" xr:uid="{6C684A26-5BBC-4802-93B7-3A187122C0F4}"/>
    <dataValidation type="list" errorStyle="information" allowBlank="1" showInputMessage="1" sqref="G16" xr:uid="{B6A8349F-D217-4E33-A0A6-AE3F2EA67AA3}">
      <formula1>$M$6:$M$15</formula1>
    </dataValidation>
    <dataValidation type="list" errorStyle="information" allowBlank="1" showDropDown="1" showInputMessage="1" showErrorMessage="1" errorTitle="Cell Formula Over-Ride." error="Over-ride Project Contact?" sqref="G17" xr:uid="{4FB6C8CE-E7FA-4FB1-BFB3-3605541F1478}">
      <formula1>$N$6:$N$14</formula1>
    </dataValidation>
  </dataValidations>
  <hyperlinks>
    <hyperlink ref="C18" r:id="rId1" display="pw:\\HQOLYMAPPPW03P.WSDOT.LOC:WSDOT\Documents\_HQ\Fish Passage\-ProgramResources\HQ_Hydraulics\Report Templates\" xr:uid="{FC7D2A51-A555-435F-ADAC-91AB856E698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HQCommentForm</vt:lpstr>
      <vt:lpstr>InternalCommentForm</vt:lpstr>
      <vt:lpstr>ExternalCommentForm</vt:lpstr>
      <vt:lpstr>PHD ReviewProcess</vt:lpstr>
      <vt:lpstr>Project Info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PHD comment form</dc:title>
  <dc:subject>PHD comment form</dc:subject>
  <dc:creator>WSDOT Hydraulics</dc:creator>
  <cp:keywords>PHD comment form</cp:keywords>
  <cp:lastModifiedBy>Williams, Stephanie</cp:lastModifiedBy>
  <cp:lastPrinted>2019-10-08T18:54:02Z</cp:lastPrinted>
  <dcterms:created xsi:type="dcterms:W3CDTF">2007-02-01T17:05:32Z</dcterms:created>
  <dcterms:modified xsi:type="dcterms:W3CDTF">2025-05-13T21:08:41Z</dcterms:modified>
  <cp:category>PHD comment form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